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_SDR\05000994_struttura\DIREZIONE GESTIONE FINANZIARIA\STUDI_PARTECIPAZIONI\CAPITAL_MANAGEMENT\Pillar3\2024\20240630\Tabelle\Allegati\"/>
    </mc:Choice>
  </mc:AlternateContent>
  <bookViews>
    <workbookView xWindow="0" yWindow="0" windowWidth="19200" windowHeight="11460"/>
  </bookViews>
  <sheets>
    <sheet name="Modello_EU_CC1" sheetId="2" r:id="rId1"/>
    <sheet name="Modello_EU_CC2" sheetId="1" r:id="rId2"/>
  </sheets>
  <externalReferences>
    <externalReference r:id="rId3"/>
    <externalReference r:id="rId4"/>
    <externalReference r:id="rId5"/>
  </externalReferences>
  <definedNames>
    <definedName name="be_Azienda" localSheetId="0">[1]ExportBico!$B$1</definedName>
    <definedName name="be_Azienda" localSheetId="1">[2]ExportBico!$B$1</definedName>
    <definedName name="be_Azienda">[3]ExportBico!$B$1</definedName>
    <definedName name="be_Commento" localSheetId="0">[1]ExportBico!$M$1</definedName>
    <definedName name="be_Commento" localSheetId="1">[2]ExportBico!$M$1</definedName>
    <definedName name="be_Commento">[3]ExportBico!$M$1</definedName>
    <definedName name="be_DataCompilazione" localSheetId="0">[1]ExportBico!$W$1</definedName>
    <definedName name="be_DataCompilazione" localSheetId="1">[2]ExportBico!$W$1</definedName>
    <definedName name="be_DataCompilazione">[3]ExportBico!$W$1</definedName>
    <definedName name="be_Milioni" localSheetId="0">[1]ExportBico!$X$1</definedName>
    <definedName name="be_Milioni">[3]ExportBico!$X$1</definedName>
    <definedName name="be_utente" localSheetId="0">[1]ExportBico!$K$1</definedName>
    <definedName name="be_utente" localSheetId="1">[2]ExportBico!$K$1</definedName>
    <definedName name="be_utente">[3]ExportBico!$K$1</definedName>
    <definedName name="CIQWBGuid" hidden="1">"7e525bda-e4cc-4a79-82c8-23442e82dee3"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PerCorr" localSheetId="0">[1]ExportBico!$E$1</definedName>
    <definedName name="PerCorr" localSheetId="1">[2]ExportBico!$E$1</definedName>
    <definedName name="PerCorr">[3]ExportBico!$E$1</definedName>
    <definedName name="PeriodoT" localSheetId="0">[1]ExportBico!$F$4</definedName>
    <definedName name="PeriodoT" localSheetId="1">[2]ExportBico!$F$4</definedName>
    <definedName name="PeriodoT">[3]ExportBico!$F$4</definedName>
    <definedName name="PerPreSP" localSheetId="0">[1]ExportBico!$D$1</definedName>
    <definedName name="PerPreSP" localSheetId="1">[2]ExportBico!$D$1</definedName>
    <definedName name="PerPreSP">[3]ExportBico!$D$1</definedName>
    <definedName name="T.4" localSheetId="0">[1]ExportBico!$F$8</definedName>
    <definedName name="T.4">[3]ExportBico!$F$8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D59" i="1" l="1"/>
  <c r="D58" i="1"/>
  <c r="E59" i="1"/>
  <c r="E58" i="1"/>
  <c r="E57" i="1"/>
  <c r="E56" i="1"/>
  <c r="E55" i="1"/>
  <c r="E54" i="1"/>
  <c r="E53" i="1"/>
  <c r="E52" i="1"/>
  <c r="E49" i="1"/>
  <c r="E48" i="1"/>
  <c r="E47" i="1"/>
  <c r="E46" i="1"/>
  <c r="E45" i="1"/>
  <c r="E44" i="1"/>
  <c r="E42" i="1"/>
  <c r="E41" i="1"/>
  <c r="E40" i="1"/>
  <c r="E39" i="1"/>
  <c r="E38" i="1"/>
  <c r="E36" i="1"/>
  <c r="E35" i="1"/>
  <c r="E34" i="1"/>
  <c r="E33" i="1"/>
  <c r="E32" i="1"/>
  <c r="E29" i="1"/>
  <c r="E28" i="1"/>
  <c r="E27" i="1"/>
  <c r="E26" i="1"/>
  <c r="E25" i="1"/>
  <c r="E24" i="1"/>
  <c r="E23" i="1"/>
  <c r="E22" i="1"/>
  <c r="E20" i="1"/>
  <c r="E19" i="1"/>
  <c r="E18" i="1"/>
  <c r="E17" i="1"/>
  <c r="E16" i="1"/>
  <c r="E15" i="1"/>
  <c r="E14" i="1"/>
  <c r="E13" i="1"/>
  <c r="E11" i="1"/>
  <c r="E10" i="1"/>
  <c r="E9" i="1"/>
  <c r="D57" i="1" l="1"/>
  <c r="D56" i="1"/>
  <c r="D55" i="1"/>
  <c r="D54" i="1"/>
  <c r="D53" i="1"/>
  <c r="D52" i="1"/>
  <c r="D49" i="1"/>
  <c r="D48" i="1"/>
  <c r="D47" i="1"/>
  <c r="D46" i="1"/>
  <c r="D45" i="1"/>
  <c r="D44" i="1"/>
  <c r="D42" i="1"/>
  <c r="D41" i="1"/>
  <c r="D40" i="1"/>
  <c r="D39" i="1"/>
  <c r="D38" i="1"/>
  <c r="D36" i="1"/>
  <c r="D35" i="1"/>
  <c r="D34" i="1"/>
  <c r="D33" i="1"/>
  <c r="D32" i="1"/>
  <c r="D29" i="1"/>
  <c r="D28" i="1"/>
  <c r="D27" i="1"/>
  <c r="D26" i="1"/>
  <c r="D25" i="1"/>
  <c r="D24" i="1"/>
  <c r="D23" i="1"/>
  <c r="D22" i="1"/>
  <c r="D19" i="1"/>
  <c r="D18" i="1"/>
  <c r="D17" i="1"/>
  <c r="D16" i="1"/>
  <c r="D15" i="1"/>
  <c r="D14" i="1"/>
  <c r="D13" i="1"/>
  <c r="D11" i="1"/>
  <c r="D10" i="1"/>
  <c r="D30" i="1" s="1"/>
  <c r="D9" i="1"/>
  <c r="D50" i="1" l="1"/>
  <c r="E50" i="1" l="1"/>
  <c r="E30" i="1"/>
</calcChain>
</file>

<file path=xl/sharedStrings.xml><?xml version="1.0" encoding="utf-8"?>
<sst xmlns="http://schemas.openxmlformats.org/spreadsheetml/2006/main" count="394" uniqueCount="236">
  <si>
    <t>Reference</t>
  </si>
  <si>
    <t>0010</t>
  </si>
  <si>
    <t>0020</t>
  </si>
  <si>
    <t>0030</t>
  </si>
  <si>
    <t>Cassa e disponibilità liquide</t>
  </si>
  <si>
    <t/>
  </si>
  <si>
    <t>Attività finanziarie valutate al fair value con impatto a conto economico</t>
  </si>
  <si>
    <t>a) attività finanziarie detenute per la negoziazione</t>
  </si>
  <si>
    <t>0040</t>
  </si>
  <si>
    <t>b) attività finanziarie designate al fair value</t>
  </si>
  <si>
    <t>0050</t>
  </si>
  <si>
    <t>c) altre attività finanziarie obbligatoriamente valutate al fair value</t>
  </si>
  <si>
    <t>0060</t>
  </si>
  <si>
    <t>Attività finanziarie valutate al fair value con impatto sulla redditività complessiva</t>
  </si>
  <si>
    <t>0070</t>
  </si>
  <si>
    <t>Attività finanziarie valutate al costo ammortizzato</t>
  </si>
  <si>
    <t>0080</t>
  </si>
  <si>
    <t>a) crediti verso banche</t>
  </si>
  <si>
    <t>0090</t>
  </si>
  <si>
    <t>b) crediti verso clientela</t>
  </si>
  <si>
    <t>0100</t>
  </si>
  <si>
    <t>Derivati di copertura</t>
  </si>
  <si>
    <t>0110</t>
  </si>
  <si>
    <t>Adeguamento di valore delle attività finanziarie oggetto di copertura generica  (+/-)</t>
  </si>
  <si>
    <t>0120</t>
  </si>
  <si>
    <t xml:space="preserve">Partecipazioni </t>
  </si>
  <si>
    <t>0130</t>
  </si>
  <si>
    <t>Riserve tecniche a carico dei riassicuratori</t>
  </si>
  <si>
    <t>0140</t>
  </si>
  <si>
    <t>Attività materiali</t>
  </si>
  <si>
    <t>0150</t>
  </si>
  <si>
    <t>Attività immateriali</t>
  </si>
  <si>
    <t>0160</t>
  </si>
  <si>
    <t xml:space="preserve">   -  di cui avviamento</t>
  </si>
  <si>
    <t>0170</t>
  </si>
  <si>
    <t>Attività fiscali</t>
  </si>
  <si>
    <t>0180</t>
  </si>
  <si>
    <t xml:space="preserve">   a) correnti</t>
  </si>
  <si>
    <t>0190</t>
  </si>
  <si>
    <t xml:space="preserve">   b) anticipate</t>
  </si>
  <si>
    <t>0200</t>
  </si>
  <si>
    <t xml:space="preserve">Attività non correnti e gruppi di attività in via di dismissione </t>
  </si>
  <si>
    <t>0210</t>
  </si>
  <si>
    <t>Altre attività</t>
  </si>
  <si>
    <t>0220</t>
  </si>
  <si>
    <t>Total assets</t>
  </si>
  <si>
    <t>0230</t>
  </si>
  <si>
    <t>Passività finanziarie valutate al costo ammortizzato</t>
  </si>
  <si>
    <t>0240</t>
  </si>
  <si>
    <t xml:space="preserve">   a) debiti verso banche</t>
  </si>
  <si>
    <t>0250</t>
  </si>
  <si>
    <t xml:space="preserve">   b) debiti verso la clientela</t>
  </si>
  <si>
    <t>0260</t>
  </si>
  <si>
    <t xml:space="preserve">   c) titoli in circolazione</t>
  </si>
  <si>
    <t>0270</t>
  </si>
  <si>
    <t>Passività finanziarie di negoziazione</t>
  </si>
  <si>
    <t>0280</t>
  </si>
  <si>
    <t>Passività finanziarie designate al fair value</t>
  </si>
  <si>
    <t>0290</t>
  </si>
  <si>
    <t>0300</t>
  </si>
  <si>
    <t>Adeguamento di valore delle passività finanziarie oggetto di copertura generica (+/-)</t>
  </si>
  <si>
    <t>0310</t>
  </si>
  <si>
    <t>Passività fiscali</t>
  </si>
  <si>
    <t>0320</t>
  </si>
  <si>
    <t>0330</t>
  </si>
  <si>
    <t xml:space="preserve">   b) differite</t>
  </si>
  <si>
    <t>0340</t>
  </si>
  <si>
    <t>Passività associate ad attività in via di dismissione</t>
  </si>
  <si>
    <t>0350</t>
  </si>
  <si>
    <t>Altre passività</t>
  </si>
  <si>
    <t>0360</t>
  </si>
  <si>
    <t>Trattamento di fine rapporto del personale</t>
  </si>
  <si>
    <t>0370</t>
  </si>
  <si>
    <t>Fondi per rischi ed oneri</t>
  </si>
  <si>
    <t>0380</t>
  </si>
  <si>
    <t xml:space="preserve">   a) impegni e garanzie rilasciate</t>
  </si>
  <si>
    <t>0390</t>
  </si>
  <si>
    <t xml:space="preserve">   b) quiescenza ed obblighi simili</t>
  </si>
  <si>
    <t>0400</t>
  </si>
  <si>
    <t xml:space="preserve">   c) altri fondi per rischi ed oneri</t>
  </si>
  <si>
    <t>0410</t>
  </si>
  <si>
    <t>Total liabilities</t>
  </si>
  <si>
    <t>0420</t>
  </si>
  <si>
    <t>Riserve da valutazione</t>
  </si>
  <si>
    <t>0430</t>
  </si>
  <si>
    <t>Strumenti di capitale</t>
  </si>
  <si>
    <t>0440</t>
  </si>
  <si>
    <t>Riserve</t>
  </si>
  <si>
    <t>0450</t>
  </si>
  <si>
    <t>Sovrapprezzi di emissione</t>
  </si>
  <si>
    <t>0460</t>
  </si>
  <si>
    <t>Capitale</t>
  </si>
  <si>
    <t>0470</t>
  </si>
  <si>
    <t>Utile (Perdita) di periodo</t>
  </si>
  <si>
    <t>0480</t>
  </si>
  <si>
    <t>Patrimonio di pertinenza di terzi (+/-)</t>
  </si>
  <si>
    <t>0465</t>
  </si>
  <si>
    <t>Azioni proprie (-)</t>
  </si>
  <si>
    <t>Modello EU CC1: composizione dei fondi propri regolamentari</t>
  </si>
  <si>
    <t>Importi</t>
  </si>
  <si>
    <t xml:space="preserve">Capitale primario di classe 1 (CET1):  strumenti e riserve                                             </t>
  </si>
  <si>
    <t xml:space="preserve">Strumenti di capitale e le relative riserve sovrapprezzo azioni </t>
  </si>
  <si>
    <t xml:space="preserve">     Di cui tipo di strumento 1</t>
  </si>
  <si>
    <t xml:space="preserve">     Di cui tipo di strumento 2</t>
  </si>
  <si>
    <t xml:space="preserve">     Di cui tipo di strumento 3</t>
  </si>
  <si>
    <t xml:space="preserve">Utili non distribuiti </t>
  </si>
  <si>
    <t>Altre componenti di conto economico complessivo accumulate (e altre riserve)</t>
  </si>
  <si>
    <t>EU-3a</t>
  </si>
  <si>
    <t>Fondi per rischi bancari generali</t>
  </si>
  <si>
    <t xml:space="preserve">Importo degli elementi ammissibili di cui all'articolo 484, paragrafo 3, del CRR e le relative riserve sovrapprezzo azioni soggetti a eliminazione progressiva dal CET1 </t>
  </si>
  <si>
    <t>Interessi di minoranza (importo consentito nel CET1 consolidato)</t>
  </si>
  <si>
    <t>EU-5a</t>
  </si>
  <si>
    <t xml:space="preserve">Utili di periodo verificati da persone indipendenti al netto di tutti gli oneri o dividendi prevedibili </t>
  </si>
  <si>
    <t>Capitale primario di classe 1 (CET1) prima delle rettifiche regolamentari</t>
  </si>
  <si>
    <t>Capitale primario di classe 1 (CET1): rettifiche regolamentari </t>
  </si>
  <si>
    <t>Rettifiche di valore supplementari (importo negativo)</t>
  </si>
  <si>
    <t>Attività immateriali (al netto delle relative passività fiscali) (importo negativo)</t>
  </si>
  <si>
    <t>Non applicabile</t>
  </si>
  <si>
    <t>Attività fiscali differite che dipendono dalla redditività futura, escluse quelle derivanti da differenze temporanee (al netto delle relative passività fiscali per le quali sono soddisfatte le condizioni di cui all'articolo 38, paragrafo 3, del CRR) (importo negativo)</t>
  </si>
  <si>
    <t>Riserve di valore equo relative ai profitti e alle perdite generati dalla copertura dei flussi di cassa degli strumenti finanziari che non sono valutati al valore equo</t>
  </si>
  <si>
    <t xml:space="preserve">Importi negativi risultanti dal calcolo degli importi delle perdite attese </t>
  </si>
  <si>
    <t>Qualsiasi aumento del patrimonio netto risultante da attività cartolarizzate (importo negativo)</t>
  </si>
  <si>
    <t>I profitti o le perdite sulle passività dell'ente valutate al valore equo dovuti a variazioni del merito di credito</t>
  </si>
  <si>
    <t>Attività dei fondi pensione a prestazioni definite (importo negativo)</t>
  </si>
  <si>
    <t>Propri strumenti del CET1 detenuti dall'ente direttamente, indirettamente o sinteticamente (importo negativo)</t>
  </si>
  <si>
    <t>Strumenti del CET1 di soggetti del settore finanziario detenuti direttamente, indirettamente o sinteticamente, quando tali soggetti detengono con l'ente una partecipazione incrociata reciproca concepita per gonfiare artificialmente i fondi propri dell'ente (importo negativo)</t>
  </si>
  <si>
    <t>Strumenti del CET1 di soggetti del settore finanziario detenuti dall'ente direttamente, indirettamente o sinteticamente, quando l'ente non ha un investimento significativo in tali soggetti (importo superiore alla soglia del 10 % e al netto di posizioni corte ammissibili) (importo negativo)</t>
  </si>
  <si>
    <t>Strumenti di CET1 di soggetti del settore finanziario detenuti dall'ente direttamente, indirettamente o sinteticamente, quando l'ente ha un investimento significativo in tali soggetti (importo superiore alla soglia del 10% e al netto di posizioni corte ammissibili) (importo negativo)</t>
  </si>
  <si>
    <t>EU-20a</t>
  </si>
  <si>
    <t>Importo dell'esposizione dei seguenti elementi, che possiedono i requisiti per ricevere un fattore di ponderazione del rischio pari al 1250%, quando l'ente opta per la deduzione</t>
  </si>
  <si>
    <t>EU-20b</t>
  </si>
  <si>
    <t xml:space="preserve">     Di cui partecipazioni qualificate al di fuori del settore finanziario (importo negativo)</t>
  </si>
  <si>
    <t>EU-20c</t>
  </si>
  <si>
    <t xml:space="preserve">     Di cui posizioni verso la cartolarizzazione (importo negativo)</t>
  </si>
  <si>
    <t>EU-20d</t>
  </si>
  <si>
    <t xml:space="preserve">     Di cui operazioni con regolamento non contestuale (importo negativo)</t>
  </si>
  <si>
    <r>
      <rPr>
        <sz val="9"/>
        <color theme="1"/>
        <rFont val="Calibri"/>
        <family val="2"/>
        <scheme val="minor"/>
      </rPr>
      <t>Attività fiscali differite che derivano da differenze temporanee (importo superiore alla soglia del 10 %, al netto delle relative passività fiscali per le quali sono soddisfatte le condizioni di cui all'articolo 38, paragrafo 3, del CRR) (importo negativo)</t>
    </r>
  </si>
  <si>
    <t>Importo che supera la soglia del 17,65 % (importo negativo)</t>
  </si>
  <si>
    <t xml:space="preserve">     Di cui strumenti di CET1 di soggetti del settore finanziario detenuti dall'ente direttamente, indirettamente e sinteticamente, quando l'ente ha un investimento significativo in tali soggetti</t>
  </si>
  <si>
    <t xml:space="preserve">     Di cui attività fiscali differite che derivano da differenze temporanee</t>
  </si>
  <si>
    <t>EU-25a</t>
  </si>
  <si>
    <t>Perdite relative all'esercizio in corso (importo negativo)</t>
  </si>
  <si>
    <t>EU-25b</t>
  </si>
  <si>
    <t>Tributi prevedibili relativi agli elementi del CET1, ad eccezione dei casi in cui l'ente adatta di conseguenza l'importo degli elementi del CET1 nella misura in cui tali tributi riducano l'importo fino a concorrenza del quale questi elementi possono essere destinati alla copertura di rischi o perdite (importo negativo)</t>
  </si>
  <si>
    <r>
      <rPr>
        <sz val="9"/>
        <color theme="1"/>
        <rFont val="Calibri"/>
        <family val="2"/>
        <scheme val="minor"/>
      </rPr>
      <t>Deduzioni ammissibili dal capitale aggiuntivo di classe 1 (AT1) che superano gli elementi dell'AT1 dell'ente (importo negativo)</t>
    </r>
  </si>
  <si>
    <t>27a</t>
  </si>
  <si>
    <r>
      <rPr>
        <sz val="9"/>
        <color theme="1"/>
        <rFont val="Calibri"/>
        <family val="2"/>
        <scheme val="minor"/>
      </rPr>
      <t>Altre rettifiche regolamentari</t>
    </r>
  </si>
  <si>
    <t>Totale delle rettifiche regolamentari del capitale primario di classe 1 (CET1)</t>
  </si>
  <si>
    <t xml:space="preserve">Capitale primario di classe 1 (CET1) </t>
  </si>
  <si>
    <t>Capitale aggiuntivo di classe 1 (AT1): strumenti</t>
  </si>
  <si>
    <t>Strumenti di capitale e le relative riserve sovrapprezzo azioni</t>
  </si>
  <si>
    <t xml:space="preserve">     Di cui classificati come patrimonio netto a norma dei principi contabili applicabili</t>
  </si>
  <si>
    <t xml:space="preserve">     Di cui classificati come passività a norma dei principi contabili applicabili</t>
  </si>
  <si>
    <t>Importo degli elementi ammissibili di cui all'articolo 484, paragrafo 4, del CRR e le relative riserve sovrapprezzo azioni soggetti a eliminazione progressiva dall'AT1</t>
  </si>
  <si>
    <t>EU-33a</t>
  </si>
  <si>
    <t>Importo degli elementi ammissibili di cui all'articolo 494 bis, paragrafo 1, del CRR soggetti a eliminazione graduale dall'AT1</t>
  </si>
  <si>
    <t>EU-33b</t>
  </si>
  <si>
    <t>Importo degli elementi ammissibili di cui all'articolo 494 ter, paragrafo 1, del CRR soggetti a eliminazione graduale dall'AT1</t>
  </si>
  <si>
    <t xml:space="preserve">Capitale di classe 1 ammissibile incluso nel capitale AT1 consolidato (compresi gli interessi di minoranza non inclusi nella riga 5) emesso da filiazioni e detenuto da terzi </t>
  </si>
  <si>
    <t xml:space="preserve">    di cui strumenti emessi da filiazioni soggetti a eliminazione progressiva </t>
  </si>
  <si>
    <t xml:space="preserve">   Capitale aggiuntivo di classe 1 (AT1) prima delle rettifiche regolamentari</t>
  </si>
  <si>
    <t>Capitale aggiuntivo di classe 1 (AT1): rettifiche regolamentari</t>
  </si>
  <si>
    <t>Propri strumenti di AT1 detenuti dall'ente direttamente, indirettamente o sinteticamente (importo negativo)</t>
  </si>
  <si>
    <t>Strumenti di AT1 di soggetti del settore finanziario detenuti direttamente, indirettamente o sinteticamente, quando tali soggetti detengono con l'ente una partecipazione incrociata reciproca concepita per gonfiare artificialmente i fondi propri dell'ente (importo negativo)</t>
  </si>
  <si>
    <t>Strumenti di AT1 di soggetti del settore finanziario detenuti direttamente, indirettamente o sinteticamente, quando l'ente non ha un investimento significativo in tali soggetti (importo superiore alla soglia del 10 % e al netto di posizioni corte ammissibili) (importo negativo)</t>
  </si>
  <si>
    <t>Strumenti di AT1 di soggetti del settore finanziario detenuti dall'ente direttamente, indirettamente o sinteticamente, quando l'ente ha un investimento significativo in tali soggetti (al netto di posizioni corte ammissibili) (importo negativo)</t>
  </si>
  <si>
    <r>
      <rPr>
        <sz val="9"/>
        <color theme="1"/>
        <rFont val="Calibri"/>
        <family val="2"/>
        <scheme val="minor"/>
      </rPr>
      <t>Deduzioni ammissibili dal capitale di classe 2 (T2) che superano gli elementi del T2 dell'ente (importo negativo)</t>
    </r>
  </si>
  <si>
    <t xml:space="preserve">42a </t>
  </si>
  <si>
    <t>Altre rettifiche regolamentari del capitale AT1</t>
  </si>
  <si>
    <t>Totale delle rettifiche regolamentari del capitale aggiuntivo di classe 1 (AT1)</t>
  </si>
  <si>
    <t xml:space="preserve">Capitale aggiuntivo di classe 1 (AT1) </t>
  </si>
  <si>
    <t>Capitale di classe 1 (T1 = CET1 + AT1)</t>
  </si>
  <si>
    <t>Capitale di classe 2 (T2) strumenti</t>
  </si>
  <si>
    <t>Importo degli elementi ammissibili di cui all'articolo 484, paragrafo 5, del CRR e le relative riserve sovrapprezzo azioni soggetti a eliminazione progressiva dal T2 ai sensi dell'articolo 486, paragrafo 4, del CRR</t>
  </si>
  <si>
    <t>EU-47a</t>
  </si>
  <si>
    <t>Importo degli elementi ammissibili di cui all'articolo 494 bis, paragrafo 2, del CRR soggetti a eliminazione graduale dal T2</t>
  </si>
  <si>
    <t>EU-47b</t>
  </si>
  <si>
    <t>Importo degli elementi ammissibili di cui all'articolo 494 ter, paragrafo 2, del CRR soggetti a eliminazione graduale dal T2</t>
  </si>
  <si>
    <t xml:space="preserve">Strumenti di fondi propri ammissibili inclusi nel capitale T2 consolidato (compresi gli interessi di minoranza e strumenti di AT1 non inclusi nella riga 5 o nella riga 34) emessi da filiazioni e detenuti da terzi </t>
  </si>
  <si>
    <t xml:space="preserve">   di cui strumenti emessi da filiazioni soggetti a eliminazione progressiva</t>
  </si>
  <si>
    <t>Rettifiche di valore su crediti</t>
  </si>
  <si>
    <t>Capitale di classe 2 (T2) prima delle rettifiche regolamentari</t>
  </si>
  <si>
    <t>Capitale di classe 2 (T2): rettifiche regolamentari </t>
  </si>
  <si>
    <t>Strumenti propri di T2 e prestiti subordinati detenuti dall'ente direttamente, indirettamente o sinteticamente (importo negativo)</t>
  </si>
  <si>
    <t>Strumenti di T2 e prestiti subordinati di soggetti del settore finanziario detenuti direttamente, indirettamente o sinteticamente, quando tali soggetti detengono con l'ente una partecipazione incrociata reciproca concepita per gonfiare artificialmente i fondi propri dell'ente (importo negativo)</t>
  </si>
  <si>
    <t xml:space="preserve">Strumenti di T2 e prestiti subordinati di soggetti del settore finanziario detenuti direttamente, indirettamente o sinteticamente, quando l'ente non ha un investimento significativo in tali soggetti (importo superiore alla soglia del 10 % e al netto di posizioni corte ammissibili) (importo negativo)  </t>
  </si>
  <si>
    <t>54a</t>
  </si>
  <si>
    <t>Strumenti di T2 e prestiti subordinati di soggetti del settore finanziario detenuti dall'ente direttamente, indirettamente o sinteticamente, quando l'ente ha un investimento significativo in tali soggetti (al netto di posizioni corte ammissibili) (importo negativo)</t>
  </si>
  <si>
    <r>
      <rPr>
        <sz val="9"/>
        <color theme="1"/>
        <rFont val="Calibri"/>
        <family val="2"/>
        <scheme val="minor"/>
      </rPr>
      <t>EU-56a</t>
    </r>
    <r>
      <rPr>
        <sz val="8"/>
        <color theme="1"/>
        <rFont val="Calibri"/>
        <family val="2"/>
        <scheme val="minor"/>
      </rPr>
      <t> </t>
    </r>
  </si>
  <si>
    <t>Deduzioni di passività ammissibili che superano gli elementi delle passività ammissibili dell'ente (importo negativo)</t>
  </si>
  <si>
    <t>EU-56b</t>
  </si>
  <si>
    <t>Altre rettifiche regolamentari del capitale T2</t>
  </si>
  <si>
    <t>Totale delle rettifiche regolamentari del capitale di classe 2 (T2)</t>
  </si>
  <si>
    <t xml:space="preserve">Capitale di classe 2 (T2) </t>
  </si>
  <si>
    <t>Capitale totale  (TC = T1 + T2)</t>
  </si>
  <si>
    <t>Importo complessivo dell'esposizione al rischio</t>
  </si>
  <si>
    <t>Coefficienti e requisiti patrimoniali, comprese le riserve di capitale </t>
  </si>
  <si>
    <t>Capitale primario di classe 1</t>
  </si>
  <si>
    <t>Capitale di classe 1</t>
  </si>
  <si>
    <t xml:space="preserve">Capitale totale </t>
  </si>
  <si>
    <t>Requisiti patrimoniali complessivi CET1 dell'ente</t>
  </si>
  <si>
    <t xml:space="preserve">Di cui requisito della riserva di conservazione del capitale </t>
  </si>
  <si>
    <t xml:space="preserve">Di cui requisito della riserva di capitale anticiclica </t>
  </si>
  <si>
    <t xml:space="preserve">Di cui requisito della riserva a fronte del rischio sistemico </t>
  </si>
  <si>
    <t>EU-67a</t>
  </si>
  <si>
    <t>Di cui requisito della riserva di capitale degli enti a rilevanza sistemica a livello globale (G-SII) o degli altri enti a rilevanza sistemica (O-SII)</t>
  </si>
  <si>
    <t>EU-67b</t>
  </si>
  <si>
    <t>Di cui requisiti aggiuntivi di fondi propri per far fronte a rischi diversi dal rischio di leva finanziaria eccessiva</t>
  </si>
  <si>
    <t>Capitale primario di classe 1 (in percentuale dell'importo dell'esposizione al rischio) disponibile dopo aver soddisfatto i requisiti patrimoniali minimi</t>
  </si>
  <si>
    <r>
      <rPr>
        <sz val="9"/>
        <color theme="1"/>
        <rFont val="Calibri"/>
        <family val="2"/>
        <scheme val="minor"/>
      </rPr>
      <t>Non applicabile</t>
    </r>
  </si>
  <si>
    <t>Importi inferiori alle soglie di deduzione (prima della ponderazione del rischio) </t>
  </si>
  <si>
    <r>
      <rPr>
        <sz val="9"/>
        <color theme="1"/>
        <rFont val="Calibri"/>
        <family val="2"/>
        <scheme val="minor"/>
      </rPr>
      <t xml:space="preserve">Fondi propri e passività ammissibili di soggetti del settore finanziario detenuti direttamente o indirettamente, quando l'ente non ha un investimento significativo in tali soggetti (importo inferiore alla soglia del 10% e al netto di posizioni corte ammissibili)   </t>
    </r>
  </si>
  <si>
    <t xml:space="preserve">Strumenti di CET1 di soggetti del settore finanziario detenuti dall'ente direttamente o indirettamente, quando l'ente ha un investimento significativo in tali soggetti (importo inferiore alla soglia del 17,65 % e al netto di posizioni corte ammissibili) </t>
  </si>
  <si>
    <r>
      <rPr>
        <sz val="9"/>
        <color theme="1"/>
        <rFont val="Calibri"/>
        <family val="2"/>
        <scheme val="minor"/>
      </rPr>
      <t>Attività fiscali differite che derivano da differenze temporanee (importo inferiore alla soglia del 17,65 %, al netto delle relative passività fiscali per le quali sono soddisfatte le condizioni di cui all'articolo 38, paragrafo 3, del CRR)</t>
    </r>
  </si>
  <si>
    <t>Massimali applicabili per l'inclusione di accantonamenti nel capitale di classe 2 </t>
  </si>
  <si>
    <t>Rettifiche di valore su crediti incluse nel T2 in relazione alle esposizioni soggette al metodo standardizzato (prima dell'applicazione del massimale)</t>
  </si>
  <si>
    <t>Massimale per l'inclusione di rettifiche di valore su crediti nel T2 nel quadro del metodo standardizzato</t>
  </si>
  <si>
    <t>Rettifiche di valore su crediti incluse nel T2 in relazione alle esposizioni soggette al metodo basato sui rating interni (prima dell'applicazione del massimale)</t>
  </si>
  <si>
    <t>Massimale per l'inclusione di rettifiche di valore su crediti nel T2 nel quadro del metodo basato sui rating interni</t>
  </si>
  <si>
    <t>Strumenti di capitale soggetti a eliminazione progressiva (applicabile soltanto tra il 1° gennaio 2014 e il 1° gennaio 2022)</t>
  </si>
  <si>
    <t>Massimale corrente sugli strumenti di CET1 soggetti a eliminazione progressiva</t>
  </si>
  <si>
    <t>Importo escluso dal CET1 in ragione del massimale (superamento del massimale dopo i rimborsi e le scadenze)</t>
  </si>
  <si>
    <t>Massimale corrente sugli strumenti di AT1 soggetti a eliminazione progressiva</t>
  </si>
  <si>
    <t>Importo escluso dall'AT1 in ragione del massimale (superamento del massimale dopo i rimborsi e le scadenze)</t>
  </si>
  <si>
    <t>Massimale corrente sugli strumenti di T2 soggetti a eliminazione progressiva</t>
  </si>
  <si>
    <t>Importo escluso dal T2 in ragione del massimale (superamento del massimale dopo i rimborsi e le scadenze)</t>
  </si>
  <si>
    <r>
      <rPr>
        <b/>
        <sz val="11"/>
        <color theme="0"/>
        <rFont val="Calibri"/>
        <family val="2"/>
        <scheme val="minor"/>
      </rPr>
      <t>Fonte basata su numeri /lettere di riferimento dello stato patrimoniale nell'ambito del consolidamento prudenziale</t>
    </r>
    <r>
      <rPr>
        <sz val="11"/>
        <color theme="0"/>
        <rFont val="Calibri"/>
        <family val="2"/>
        <scheme val="minor"/>
      </rPr>
      <t> </t>
    </r>
  </si>
  <si>
    <t>30/06/2024
€ Mln</t>
  </si>
  <si>
    <t>Modello EU CC2: riconciliazione dei fondi propri regolamentari con lo stato patrimoniale nel bilancio sottoposto a revisione contabile</t>
  </si>
  <si>
    <t>Modello flessibile. Le righe devono corrispondere allo stato patrimoniale incluso nel bilancio sottoposto a revisione contabile degli enti. Le colonne sono mantenute fisse, a meno che l'ente abbia lo stesso ambito di consolidamento contabile e prudenziale, nel qual caso le colonne a) e b) sono riunite</t>
  </si>
  <si>
    <r>
      <t>Attività</t>
    </r>
    <r>
      <rPr>
        <sz val="8"/>
        <color theme="0"/>
        <rFont val="Verdana"/>
        <family val="2"/>
      </rPr>
      <t xml:space="preserve"> - </t>
    </r>
    <r>
      <rPr>
        <i/>
        <sz val="8"/>
        <color theme="0"/>
        <rFont val="Verdana"/>
        <family val="2"/>
      </rPr>
      <t>Ripartizione per classi di attività secondo lo stato patrimoniale incluso nel bilancio pubblicato</t>
    </r>
  </si>
  <si>
    <r>
      <t>Passività</t>
    </r>
    <r>
      <rPr>
        <sz val="8"/>
        <color theme="0"/>
        <rFont val="Verdana"/>
        <family val="2"/>
      </rPr>
      <t xml:space="preserve"> - </t>
    </r>
    <r>
      <rPr>
        <i/>
        <sz val="8"/>
        <color theme="0"/>
        <rFont val="Verdana"/>
        <family val="2"/>
      </rPr>
      <t>Ripartizione per classi di passività secondo lo stato patrimoniale incluso nel bilancio pubblicato</t>
    </r>
  </si>
  <si>
    <t>Capitale proprio</t>
  </si>
  <si>
    <t>Stato patrimoniale incluso nel bilancio pubblicato</t>
  </si>
  <si>
    <t>Alla fine del periodo</t>
  </si>
  <si>
    <t>Nell'ambitp del consolidamento prudenziale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</si>
</sst>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23" x14ac:knownFonts="1">
    <font>
      <sz val="11"/>
      <color theme="1"/>
      <name val="Calibri"/>
      <family val="2"/>
      <scheme val="minor"/>
    </font>
    <font>
      <sz val="8"/>
      <color theme="1"/>
      <name val="Verdana"/>
      <family val="2"/>
    </font>
    <font>
      <sz val="8"/>
      <color rgb="FF000000"/>
      <name val="Verdana"/>
      <family val="2"/>
    </font>
    <font>
      <b/>
      <sz val="10"/>
      <color theme="1"/>
      <name val="Verdana"/>
      <family val="2"/>
    </font>
    <font>
      <sz val="10"/>
      <name val="Arial"/>
      <family val="2"/>
    </font>
    <font>
      <b/>
      <sz val="8"/>
      <color rgb="FF000000"/>
      <name val="Verdana"/>
      <family val="2"/>
    </font>
    <font>
      <sz val="8"/>
      <name val="Verdana"/>
      <family val="2"/>
    </font>
    <font>
      <sz val="8"/>
      <color indexed="8"/>
      <name val="Verdana"/>
      <family val="2"/>
    </font>
    <font>
      <b/>
      <sz val="8"/>
      <color indexed="8"/>
      <name val="Verdana"/>
      <family val="2"/>
    </font>
    <font>
      <b/>
      <sz val="10"/>
      <name val="Verdana"/>
      <family val="2"/>
    </font>
    <font>
      <sz val="10"/>
      <name val="Verdana"/>
      <family val="2"/>
    </font>
    <font>
      <b/>
      <i/>
      <sz val="8"/>
      <color theme="1"/>
      <name val="Verdana"/>
      <family val="2"/>
    </font>
    <font>
      <b/>
      <sz val="8"/>
      <color theme="1"/>
      <name val="Verdana"/>
      <family val="2"/>
    </font>
    <font>
      <i/>
      <sz val="8"/>
      <color theme="1"/>
      <name val="Verdana"/>
      <family val="2"/>
    </font>
    <font>
      <sz val="9"/>
      <color theme="1"/>
      <name val="Calibri"/>
      <family val="2"/>
      <scheme val="minor"/>
    </font>
    <font>
      <sz val="8"/>
      <color theme="1"/>
      <name val="Calibri"/>
      <family val="2"/>
      <scheme val="minor"/>
    </font>
    <font>
      <b/>
      <sz val="11"/>
      <color theme="0"/>
      <name val="Calibri"/>
      <family val="2"/>
      <scheme val="minor"/>
    </font>
    <font>
      <sz val="11"/>
      <color theme="0"/>
      <name val="Calibri"/>
      <family val="2"/>
      <scheme val="minor"/>
    </font>
    <font>
      <b/>
      <i/>
      <sz val="9"/>
      <color theme="0"/>
      <name val="Verdana"/>
      <family val="2"/>
    </font>
    <font>
      <b/>
      <sz val="8"/>
      <color theme="0"/>
      <name val="Verdana"/>
      <family val="2"/>
    </font>
    <font>
      <b/>
      <i/>
      <sz val="8"/>
      <color theme="0"/>
      <name val="Verdana"/>
      <family val="2"/>
    </font>
    <font>
      <sz val="8"/>
      <color theme="0"/>
      <name val="Verdana"/>
      <family val="2"/>
    </font>
    <font>
      <i/>
      <sz val="8"/>
      <color theme="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2797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s>
  <cellStyleXfs count="3">
    <xf numFmtId="0" fontId="0" fillId="0" borderId="0"/>
    <xf numFmtId="0" fontId="4" fillId="0" borderId="0"/>
    <xf numFmtId="0" fontId="4" fillId="0" borderId="0"/>
  </cellStyleXfs>
  <cellXfs count="102">
    <xf numFmtId="0" fontId="0" fillId="0" borderId="0" xfId="0"/>
    <xf numFmtId="0" fontId="1" fillId="0" borderId="0" xfId="0" applyFont="1"/>
    <xf numFmtId="0" fontId="2" fillId="0" borderId="0" xfId="0" applyFont="1" applyAlignment="1">
      <alignment vertical="center"/>
    </xf>
    <xf numFmtId="0" fontId="2" fillId="0" borderId="0" xfId="0" applyFont="1" applyAlignment="1">
      <alignment vertical="center" wrapText="1"/>
    </xf>
    <xf numFmtId="49" fontId="1" fillId="0" borderId="0" xfId="2" applyNumberFormat="1" applyFont="1" applyAlignment="1" applyProtection="1">
      <alignment horizontal="left" vertical="center"/>
      <protection locked="0"/>
    </xf>
    <xf numFmtId="0" fontId="6" fillId="2" borderId="12" xfId="0" quotePrefix="1" applyFont="1" applyFill="1" applyBorder="1" applyAlignment="1">
      <alignment horizontal="center" vertical="center"/>
    </xf>
    <xf numFmtId="0" fontId="2" fillId="0" borderId="13" xfId="0" applyFont="1" applyBorder="1" applyAlignment="1">
      <alignment vertical="center" wrapText="1"/>
    </xf>
    <xf numFmtId="4" fontId="7" fillId="0" borderId="14" xfId="0" applyNumberFormat="1" applyFont="1" applyBorder="1" applyAlignment="1" applyProtection="1">
      <alignment vertical="center" wrapText="1"/>
      <protection locked="0"/>
    </xf>
    <xf numFmtId="49" fontId="7" fillId="0" borderId="15" xfId="0" applyNumberFormat="1" applyFont="1" applyBorder="1" applyAlignment="1" applyProtection="1">
      <alignment horizontal="center" vertical="center" wrapText="1"/>
      <protection locked="0"/>
    </xf>
    <xf numFmtId="0" fontId="2" fillId="0" borderId="17" xfId="0" applyFont="1" applyBorder="1" applyAlignment="1">
      <alignment vertical="center" wrapText="1"/>
    </xf>
    <xf numFmtId="4" fontId="7" fillId="0" borderId="18" xfId="0" applyNumberFormat="1" applyFont="1" applyBorder="1" applyAlignment="1" applyProtection="1">
      <alignment vertical="center" wrapText="1"/>
      <protection locked="0"/>
    </xf>
    <xf numFmtId="49" fontId="7" fillId="0" borderId="19" xfId="0" applyNumberFormat="1" applyFont="1" applyBorder="1" applyAlignment="1" applyProtection="1">
      <alignment horizontal="center" vertical="center" wrapText="1"/>
      <protection locked="0"/>
    </xf>
    <xf numFmtId="0" fontId="2" fillId="0" borderId="17" xfId="0" applyFont="1" applyBorder="1" applyAlignment="1">
      <alignment horizontal="left" vertical="center" wrapText="1" indent="1"/>
    </xf>
    <xf numFmtId="0" fontId="2" fillId="0" borderId="17" xfId="0" applyFont="1" applyBorder="1" applyAlignment="1">
      <alignment horizontal="left" vertical="center" wrapText="1"/>
    </xf>
    <xf numFmtId="0" fontId="5" fillId="0" borderId="21" xfId="0" applyFont="1" applyBorder="1" applyAlignment="1">
      <alignment vertical="center" wrapText="1"/>
    </xf>
    <xf numFmtId="49" fontId="7" fillId="0" borderId="23" xfId="0" applyNumberFormat="1" applyFont="1" applyBorder="1" applyAlignment="1" applyProtection="1">
      <alignment horizontal="center" vertical="center" wrapText="1"/>
      <protection locked="0"/>
    </xf>
    <xf numFmtId="0" fontId="2" fillId="0" borderId="16" xfId="0" applyFont="1" applyBorder="1" applyAlignment="1">
      <alignment vertical="center" wrapText="1"/>
    </xf>
    <xf numFmtId="0" fontId="2" fillId="0" borderId="20" xfId="0" applyFont="1" applyBorder="1" applyAlignment="1">
      <alignment vertical="center" wrapText="1"/>
    </xf>
    <xf numFmtId="0" fontId="2" fillId="0" borderId="20" xfId="0" applyFont="1" applyBorder="1" applyAlignment="1">
      <alignment horizontal="left" vertical="center" wrapText="1"/>
    </xf>
    <xf numFmtId="0" fontId="6" fillId="2" borderId="24" xfId="0" quotePrefix="1" applyFont="1" applyFill="1" applyBorder="1" applyAlignment="1">
      <alignment horizontal="center" vertical="center"/>
    </xf>
    <xf numFmtId="0" fontId="2" fillId="0" borderId="25" xfId="0" applyFont="1" applyBorder="1" applyAlignment="1">
      <alignment vertical="center" wrapText="1"/>
    </xf>
    <xf numFmtId="4" fontId="7" fillId="0" borderId="26" xfId="0" applyNumberFormat="1" applyFont="1" applyBorder="1" applyAlignment="1" applyProtection="1">
      <alignment vertical="center" wrapText="1"/>
      <protection locked="0"/>
    </xf>
    <xf numFmtId="49" fontId="7" fillId="0" borderId="27" xfId="0" applyNumberFormat="1" applyFont="1" applyBorder="1" applyAlignment="1" applyProtection="1">
      <alignment horizontal="center" vertical="center" wrapText="1"/>
      <protection locked="0"/>
    </xf>
    <xf numFmtId="0" fontId="6" fillId="2" borderId="28" xfId="0" quotePrefix="1" applyFont="1" applyFill="1" applyBorder="1" applyAlignment="1">
      <alignment horizontal="center" vertical="center"/>
    </xf>
    <xf numFmtId="0" fontId="2" fillId="0" borderId="29" xfId="0" applyFont="1" applyBorder="1" applyAlignment="1">
      <alignment vertical="center" wrapText="1"/>
    </xf>
    <xf numFmtId="4" fontId="7" fillId="0" borderId="30" xfId="0" applyNumberFormat="1" applyFont="1" applyBorder="1" applyAlignment="1" applyProtection="1">
      <alignment vertical="center" wrapText="1"/>
      <protection locked="0"/>
    </xf>
    <xf numFmtId="49" fontId="7" fillId="0" borderId="31" xfId="0" applyNumberFormat="1" applyFont="1" applyBorder="1" applyAlignment="1" applyProtection="1">
      <alignment horizontal="center" vertical="center" wrapText="1"/>
      <protection locked="0"/>
    </xf>
    <xf numFmtId="4" fontId="1" fillId="0" borderId="0" xfId="0" applyNumberFormat="1" applyFont="1"/>
    <xf numFmtId="4" fontId="7" fillId="0" borderId="14" xfId="0" applyNumberFormat="1" applyFont="1" applyFill="1" applyBorder="1" applyAlignment="1" applyProtection="1">
      <alignment vertical="center" wrapText="1"/>
      <protection locked="0"/>
    </xf>
    <xf numFmtId="4" fontId="7" fillId="0" borderId="18" xfId="0" applyNumberFormat="1" applyFont="1" applyFill="1" applyBorder="1" applyAlignment="1" applyProtection="1">
      <alignment vertical="center" wrapText="1"/>
      <protection locked="0"/>
    </xf>
    <xf numFmtId="4" fontId="8" fillId="0" borderId="22" xfId="0" applyNumberFormat="1" applyFont="1" applyFill="1" applyBorder="1" applyAlignment="1" applyProtection="1">
      <alignment vertical="center" wrapText="1"/>
      <protection locked="0"/>
    </xf>
    <xf numFmtId="4" fontId="8" fillId="0" borderId="22" xfId="0" applyNumberFormat="1" applyFont="1" applyBorder="1" applyAlignment="1" applyProtection="1">
      <alignment vertical="center" wrapText="1"/>
      <protection locked="0"/>
    </xf>
    <xf numFmtId="0" fontId="6" fillId="0" borderId="0" xfId="0" applyFont="1"/>
    <xf numFmtId="0" fontId="10" fillId="0" borderId="0" xfId="0" applyFont="1"/>
    <xf numFmtId="3" fontId="9" fillId="0" borderId="0" xfId="1" applyNumberFormat="1" applyFont="1" applyAlignment="1">
      <alignment horizontal="left" vertical="center"/>
    </xf>
    <xf numFmtId="49" fontId="1" fillId="2" borderId="12" xfId="0" applyNumberFormat="1" applyFont="1" applyFill="1" applyBorder="1" applyAlignment="1">
      <alignment horizontal="center" vertical="center" wrapText="1"/>
    </xf>
    <xf numFmtId="0" fontId="1" fillId="0" borderId="6" xfId="0" applyFont="1" applyBorder="1" applyAlignment="1">
      <alignment horizontal="justify" vertical="center" wrapText="1"/>
    </xf>
    <xf numFmtId="164" fontId="1" fillId="0" borderId="16" xfId="0" applyNumberFormat="1" applyFont="1" applyBorder="1" applyAlignment="1" applyProtection="1">
      <alignment horizontal="right" vertical="center" wrapText="1"/>
      <protection locked="0"/>
    </xf>
    <xf numFmtId="49" fontId="12" fillId="0" borderId="15" xfId="0" applyNumberFormat="1" applyFont="1" applyBorder="1" applyAlignment="1" applyProtection="1">
      <alignment horizontal="right" vertical="center"/>
      <protection locked="0"/>
    </xf>
    <xf numFmtId="164" fontId="1" fillId="0" borderId="20" xfId="0" applyNumberFormat="1" applyFont="1" applyBorder="1" applyAlignment="1" applyProtection="1">
      <alignment horizontal="right" vertical="center" wrapText="1"/>
      <protection locked="0"/>
    </xf>
    <xf numFmtId="49" fontId="1" fillId="0" borderId="19" xfId="0" applyNumberFormat="1" applyFont="1" applyBorder="1" applyAlignment="1" applyProtection="1">
      <alignment horizontal="right"/>
      <protection locked="0"/>
    </xf>
    <xf numFmtId="0" fontId="1" fillId="3" borderId="6" xfId="1" applyFont="1" applyFill="1" applyBorder="1" applyAlignment="1">
      <alignment horizontal="left" vertical="center" wrapText="1"/>
    </xf>
    <xf numFmtId="3" fontId="12" fillId="0" borderId="6" xfId="1" applyNumberFormat="1" applyFont="1" applyBorder="1" applyAlignment="1">
      <alignment horizontal="left" vertical="center" wrapText="1"/>
    </xf>
    <xf numFmtId="164" fontId="12" fillId="0" borderId="21" xfId="1" applyNumberFormat="1" applyFont="1" applyBorder="1" applyAlignment="1">
      <alignment horizontal="right" vertical="center" wrapText="1"/>
    </xf>
    <xf numFmtId="49" fontId="12" fillId="0" borderId="23" xfId="1" applyNumberFormat="1" applyFont="1" applyBorder="1" applyAlignment="1">
      <alignment horizontal="right" vertical="center" wrapText="1"/>
    </xf>
    <xf numFmtId="49" fontId="1" fillId="0" borderId="15" xfId="0" applyNumberFormat="1" applyFont="1" applyBorder="1" applyAlignment="1" applyProtection="1">
      <alignment horizontal="right"/>
      <protection locked="0"/>
    </xf>
    <xf numFmtId="49" fontId="12" fillId="0" borderId="19" xfId="0" applyNumberFormat="1" applyFont="1" applyBorder="1" applyAlignment="1" applyProtection="1">
      <alignment horizontal="right"/>
      <protection locked="0"/>
    </xf>
    <xf numFmtId="164" fontId="13" fillId="0" borderId="20" xfId="0" applyNumberFormat="1" applyFont="1" applyBorder="1" applyAlignment="1" applyProtection="1">
      <alignment horizontal="right" vertical="center" wrapText="1"/>
      <protection locked="0"/>
    </xf>
    <xf numFmtId="49" fontId="13" fillId="0" borderId="19" xfId="0" applyNumberFormat="1" applyFont="1" applyBorder="1" applyAlignment="1" applyProtection="1">
      <alignment horizontal="right" vertical="center"/>
      <protection locked="0"/>
    </xf>
    <xf numFmtId="164" fontId="1" fillId="0" borderId="20" xfId="0" applyNumberFormat="1" applyFont="1" applyBorder="1" applyAlignment="1" applyProtection="1">
      <alignment horizontal="right" wrapText="1"/>
      <protection locked="0"/>
    </xf>
    <xf numFmtId="49" fontId="13" fillId="0" borderId="19" xfId="0" applyNumberFormat="1" applyFont="1" applyBorder="1" applyAlignment="1" applyProtection="1">
      <alignment horizontal="right" vertical="center" wrapText="1"/>
      <protection locked="0"/>
    </xf>
    <xf numFmtId="164" fontId="12" fillId="0" borderId="20" xfId="1" applyNumberFormat="1" applyFont="1" applyBorder="1" applyAlignment="1">
      <alignment horizontal="right" vertical="center" wrapText="1"/>
    </xf>
    <xf numFmtId="49" fontId="12" fillId="0" borderId="19" xfId="1" applyNumberFormat="1" applyFont="1" applyBorder="1" applyAlignment="1">
      <alignment horizontal="right" vertical="center" wrapText="1"/>
    </xf>
    <xf numFmtId="49" fontId="13" fillId="0" borderId="15" xfId="0" applyNumberFormat="1" applyFont="1" applyBorder="1" applyAlignment="1" applyProtection="1">
      <alignment horizontal="right" vertical="center"/>
      <protection locked="0"/>
    </xf>
    <xf numFmtId="0" fontId="1" fillId="0" borderId="6" xfId="0" applyFont="1" applyBorder="1" applyAlignment="1">
      <alignment vertical="center" wrapText="1"/>
    </xf>
    <xf numFmtId="0" fontId="1" fillId="0" borderId="6" xfId="0" applyFont="1" applyBorder="1" applyAlignment="1">
      <alignment horizontal="left" vertical="center" wrapText="1"/>
    </xf>
    <xf numFmtId="164" fontId="1" fillId="0" borderId="21" xfId="0" applyNumberFormat="1" applyFont="1" applyBorder="1" applyAlignment="1" applyProtection="1">
      <alignment horizontal="right" wrapText="1"/>
      <protection locked="0"/>
    </xf>
    <xf numFmtId="49" fontId="13" fillId="0" borderId="23" xfId="0" applyNumberFormat="1" applyFont="1" applyBorder="1" applyAlignment="1" applyProtection="1">
      <alignment horizontal="right" vertical="center"/>
      <protection locked="0"/>
    </xf>
    <xf numFmtId="164" fontId="1" fillId="0" borderId="16" xfId="0" applyNumberFormat="1" applyFont="1" applyBorder="1" applyAlignment="1" applyProtection="1">
      <alignment horizontal="right" wrapText="1"/>
      <protection locked="0"/>
    </xf>
    <xf numFmtId="49" fontId="1" fillId="0" borderId="15" xfId="0" applyNumberFormat="1" applyFont="1" applyBorder="1" applyAlignment="1" applyProtection="1">
      <alignment horizontal="right" vertical="center" wrapText="1"/>
      <protection locked="0"/>
    </xf>
    <xf numFmtId="164" fontId="1" fillId="0" borderId="21" xfId="0" applyNumberFormat="1" applyFont="1" applyBorder="1" applyAlignment="1" applyProtection="1">
      <alignment horizontal="right" vertical="center" wrapText="1"/>
      <protection locked="0"/>
    </xf>
    <xf numFmtId="49" fontId="1" fillId="0" borderId="23" xfId="0" applyNumberFormat="1" applyFont="1" applyBorder="1" applyAlignment="1" applyProtection="1">
      <alignment horizontal="right"/>
      <protection locked="0"/>
    </xf>
    <xf numFmtId="49" fontId="1" fillId="2" borderId="28" xfId="0" applyNumberFormat="1" applyFont="1" applyFill="1" applyBorder="1" applyAlignment="1">
      <alignment horizontal="center" vertical="center" wrapText="1"/>
    </xf>
    <xf numFmtId="3" fontId="1" fillId="0" borderId="35" xfId="1" applyNumberFormat="1" applyFont="1" applyBorder="1" applyAlignment="1">
      <alignment horizontal="left" vertical="center" wrapText="1"/>
    </xf>
    <xf numFmtId="164" fontId="12" fillId="0" borderId="29" xfId="1" applyNumberFormat="1" applyFont="1" applyBorder="1" applyAlignment="1" applyProtection="1">
      <alignment horizontal="right" vertical="center" wrapText="1"/>
      <protection locked="0"/>
    </xf>
    <xf numFmtId="49" fontId="12" fillId="0" borderId="31" xfId="1" applyNumberFormat="1" applyFont="1" applyBorder="1" applyAlignment="1" applyProtection="1">
      <alignment horizontal="right" vertical="center" wrapText="1"/>
      <protection locked="0"/>
    </xf>
    <xf numFmtId="165" fontId="1" fillId="0" borderId="20" xfId="0" applyNumberFormat="1" applyFont="1" applyBorder="1" applyAlignment="1" applyProtection="1">
      <alignment horizontal="right" vertical="center" wrapText="1"/>
      <protection locked="0"/>
    </xf>
    <xf numFmtId="165" fontId="12" fillId="0" borderId="20" xfId="1" applyNumberFormat="1" applyFont="1" applyBorder="1" applyAlignment="1">
      <alignment horizontal="right" vertical="center" wrapText="1"/>
    </xf>
    <xf numFmtId="165" fontId="1" fillId="4" borderId="16" xfId="0" applyNumberFormat="1" applyFont="1" applyFill="1" applyBorder="1" applyAlignment="1" applyProtection="1">
      <alignment horizontal="right" vertical="center" wrapText="1"/>
      <protection locked="0"/>
    </xf>
    <xf numFmtId="3" fontId="3" fillId="0" borderId="0" xfId="1" applyNumberFormat="1" applyFont="1" applyAlignment="1">
      <alignment horizontal="left"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4" fontId="1" fillId="0" borderId="0" xfId="0" applyNumberFormat="1" applyFont="1" applyBorder="1"/>
    <xf numFmtId="0" fontId="1" fillId="0" borderId="0" xfId="0" applyFont="1" applyBorder="1"/>
    <xf numFmtId="49" fontId="11" fillId="2" borderId="12"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8" fillId="5" borderId="36" xfId="1" applyNumberFormat="1" applyFont="1" applyFill="1" applyBorder="1" applyAlignment="1">
      <alignment horizontal="left" vertical="center" wrapText="1"/>
    </xf>
    <xf numFmtId="49" fontId="18" fillId="5" borderId="32" xfId="1" applyNumberFormat="1" applyFont="1" applyFill="1" applyBorder="1" applyAlignment="1">
      <alignment horizontal="left" vertical="center" wrapText="1"/>
    </xf>
    <xf numFmtId="49" fontId="18" fillId="5" borderId="37" xfId="1" applyNumberFormat="1" applyFont="1" applyFill="1" applyBorder="1" applyAlignment="1">
      <alignment horizontal="left" vertical="center" wrapText="1"/>
    </xf>
    <xf numFmtId="49" fontId="18" fillId="5" borderId="34" xfId="1" applyNumberFormat="1" applyFont="1" applyFill="1" applyBorder="1" applyAlignment="1">
      <alignment horizontal="left" vertical="center" wrapText="1"/>
    </xf>
    <xf numFmtId="49" fontId="19" fillId="5" borderId="1" xfId="1" quotePrefix="1" applyNumberFormat="1" applyFont="1" applyFill="1" applyBorder="1" applyAlignment="1">
      <alignment horizontal="center" vertical="center" wrapText="1"/>
    </xf>
    <xf numFmtId="49" fontId="19" fillId="5" borderId="8" xfId="1" quotePrefix="1" applyNumberFormat="1" applyFont="1" applyFill="1" applyBorder="1" applyAlignment="1">
      <alignment horizontal="center" vertical="center" wrapText="1"/>
    </xf>
    <xf numFmtId="49" fontId="19" fillId="5" borderId="33" xfId="1" quotePrefix="1" applyNumberFormat="1" applyFont="1" applyFill="1" applyBorder="1" applyAlignment="1">
      <alignment horizontal="center" vertical="center" wrapText="1"/>
    </xf>
    <xf numFmtId="49" fontId="19" fillId="5" borderId="38" xfId="1" quotePrefix="1" applyNumberFormat="1" applyFont="1" applyFill="1" applyBorder="1" applyAlignment="1">
      <alignment horizontal="center" vertical="center" wrapText="1"/>
    </xf>
    <xf numFmtId="3" fontId="19" fillId="5" borderId="9" xfId="0" applyNumberFormat="1" applyFont="1" applyFill="1" applyBorder="1" applyAlignment="1">
      <alignment horizontal="left" vertical="center" wrapText="1"/>
    </xf>
    <xf numFmtId="3" fontId="19" fillId="5" borderId="10" xfId="0" applyNumberFormat="1" applyFont="1" applyFill="1" applyBorder="1" applyAlignment="1">
      <alignment horizontal="left" vertical="center" wrapText="1"/>
    </xf>
    <xf numFmtId="3" fontId="19" fillId="5" borderId="11" xfId="0" applyNumberFormat="1" applyFont="1" applyFill="1" applyBorder="1" applyAlignment="1">
      <alignment horizontal="left" vertical="center" wrapText="1"/>
    </xf>
    <xf numFmtId="0" fontId="2" fillId="0" borderId="0" xfId="0" applyFont="1" applyAlignment="1">
      <alignment vertical="center" wrapText="1"/>
    </xf>
    <xf numFmtId="0" fontId="19" fillId="5" borderId="9" xfId="0" applyFont="1" applyFill="1" applyBorder="1" applyAlignment="1">
      <alignment horizontal="left" vertical="center" wrapText="1"/>
    </xf>
    <xf numFmtId="0" fontId="19" fillId="5" borderId="10" xfId="0" applyFont="1" applyFill="1" applyBorder="1" applyAlignment="1">
      <alignment horizontal="left" vertical="center" wrapText="1"/>
    </xf>
    <xf numFmtId="0" fontId="19" fillId="5" borderId="11" xfId="0" applyFont="1" applyFill="1" applyBorder="1" applyAlignment="1">
      <alignment horizontal="left" vertical="center" wrapText="1"/>
    </xf>
    <xf numFmtId="166" fontId="19" fillId="5" borderId="9" xfId="0" applyNumberFormat="1" applyFont="1" applyFill="1" applyBorder="1" applyAlignment="1">
      <alignment horizontal="left" vertical="center" wrapText="1"/>
    </xf>
    <xf numFmtId="166" fontId="19" fillId="5" borderId="10" xfId="0" applyNumberFormat="1" applyFont="1" applyFill="1" applyBorder="1" applyAlignment="1">
      <alignment horizontal="left" vertical="center" wrapText="1"/>
    </xf>
    <xf numFmtId="166" fontId="19" fillId="5" borderId="11" xfId="0" applyNumberFormat="1" applyFont="1" applyFill="1" applyBorder="1" applyAlignment="1">
      <alignment horizontal="left" vertical="center" wrapText="1"/>
    </xf>
    <xf numFmtId="0" fontId="20" fillId="5" borderId="36" xfId="0" applyFont="1" applyFill="1" applyBorder="1" applyAlignment="1">
      <alignment horizontal="left" vertical="center" wrapText="1"/>
    </xf>
    <xf numFmtId="0" fontId="20" fillId="5" borderId="32" xfId="0" applyFont="1" applyFill="1" applyBorder="1" applyAlignment="1">
      <alignment horizontal="left" vertical="center" wrapText="1"/>
    </xf>
    <xf numFmtId="0" fontId="20" fillId="5" borderId="39" xfId="0" applyFont="1" applyFill="1" applyBorder="1" applyAlignment="1">
      <alignment horizontal="left" vertical="center" wrapText="1"/>
    </xf>
    <xf numFmtId="0" fontId="20" fillId="5" borderId="40" xfId="0" applyFont="1" applyFill="1" applyBorder="1" applyAlignment="1">
      <alignment horizontal="left" vertical="center" wrapText="1"/>
    </xf>
    <xf numFmtId="164" fontId="6" fillId="0" borderId="0" xfId="0" applyNumberFormat="1" applyFont="1"/>
  </cellXfs>
  <cellStyles count="3">
    <cellStyle name="Normal_saisie" xfId="1"/>
    <cellStyle name="Normale" xfId="0" builtinId="0"/>
    <cellStyle name="Normale 5" xfId="2"/>
  </cellStyles>
  <dxfs count="0"/>
  <tableStyles count="0" defaultTableStyle="TableStyleMedium2" defaultPivotStyle="PivotStyleLight16"/>
  <colors>
    <mruColors>
      <color rgb="FF279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ZIONE%20GESTIONE%20FINANZIARIA/STUDI_PARTECIPAZIONI/CAPITAL_MANAGEMENT/Pillar3/2024/20240630/Tabelle/DAYSY_Pillar_III_V240924_Lavor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_sdr\05000792_struttura\ex.disco.R\BILANCIO_CONSOLIDATO\PRUDENTIEL\Pillar3\311222\Pillar_III%2031122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11307\AppData\Local\Apps\2.0\QR6QEAX9.9G6\5G9KWP2N.3TW\bico...app_40cef0212243e1fb_0016.000c_531126a9c39883e5\DatiExcel\j11307\Pillar_II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ex"/>
      <sheetName val="B_05_00_EU_KM1"/>
      <sheetName val="B_28_00_EU_LR2_LRCom"/>
      <sheetName val="B_27_00_EU_LR1_LRSum"/>
      <sheetName val="B_29_00_EU_LR3_LRSpl"/>
      <sheetName val="B_04_00_EU_OV1"/>
      <sheetName val="B_23_00_EU_CR1"/>
      <sheetName val="B_25_00_EU_CR2"/>
      <sheetName val="B_26_00_EU_CR2a"/>
      <sheetName val="B_14_00_EU_CQ1"/>
      <sheetName val="B_15_00_EU_CQ2"/>
      <sheetName val="B_18_00_EU_CQ5"/>
      <sheetName val="B_19_00_EU_CQ6"/>
      <sheetName val="B_20_00_EU_CQ7"/>
      <sheetName val="B_21_00_EU_CQ8"/>
      <sheetName val="B_10_00_EU_CR8"/>
      <sheetName val="B_10_01_EU_CR10_1"/>
      <sheetName val="B_10_02_EU_CR10_2"/>
      <sheetName val="B_38_00_EU_CR3"/>
      <sheetName val="B_39_00_EU_CR4"/>
      <sheetName val="B_40_00_EU_CR7"/>
      <sheetName val="B_41_00_EU CR7_A_AIRB"/>
      <sheetName val="B_01_00_EU_CC1"/>
      <sheetName val="B_02_00_EU_CC2"/>
      <sheetName val="B_03_00_EU_CCA"/>
      <sheetName val="B_06_00_EU_INS1"/>
      <sheetName val="B_07_00_EU_INS2"/>
      <sheetName val="B_08_00_EU_OVC"/>
      <sheetName val="B_09_00_EU_CCR7"/>
      <sheetName val="B_10_03_EU_CR10_3"/>
      <sheetName val="B_10_04_EU_CR10_4"/>
      <sheetName val="B_10_05_EU_CR10_5"/>
      <sheetName val="B_11_00_EU_MR2_B"/>
      <sheetName val="B_12_00_EU_CCyB1"/>
      <sheetName val="B_13_00_EU_CCyB2"/>
      <sheetName val="B_16_00_EU_CQ3"/>
      <sheetName val="B_22_00_EU_CRB"/>
      <sheetName val="B_24_00_EU_CR1_A"/>
      <sheetName val="B_30_00_EU_LRA"/>
      <sheetName val="B_31_00_EU_LIQA"/>
      <sheetName val="B_32_00_EU_LIQ1"/>
      <sheetName val="B_33_00_EU_LIQB"/>
      <sheetName val="B_34_00_EU_LIQ2_ASF"/>
      <sheetName val="B_35_00_EU_LIQ2_RSF"/>
      <sheetName val="B_36_00_EU_LIQ2_NSFR"/>
      <sheetName val="B_37_00_EU_CRC"/>
      <sheetName val="B_42_00_EU CR7_A_FIRB"/>
      <sheetName val="B_43_00_EU_OVA"/>
      <sheetName val="B_44_00_EU_CRA"/>
      <sheetName val="B_45_00_EU_MRA"/>
      <sheetName val="B_46_00_EU_ORA"/>
      <sheetName val="B_47_00_EU_OVB"/>
      <sheetName val="B_48_00_REMA"/>
      <sheetName val="B_49_00_REM1"/>
      <sheetName val="B_50_00_REM2"/>
      <sheetName val="B_51_00_REM3"/>
      <sheetName val="B_52_00_REM4"/>
      <sheetName val="CONTROLLO"/>
      <sheetName val="B_53_00_COVID19_Template_1"/>
      <sheetName val="B_54_00_COVID19_Template_2"/>
      <sheetName val="B_55_00_COVID19_Template_3"/>
      <sheetName val="ExportB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B1" t="str">
            <v>Gruppo Cariparma Friuladria VIG</v>
          </cell>
          <cell r="D1" t="str">
            <v>PerPreSP</v>
          </cell>
          <cell r="E1" t="str">
            <v>06 2024</v>
          </cell>
          <cell r="K1" t="str">
            <v>j10915</v>
          </cell>
          <cell r="W1">
            <v>45559.614965277775</v>
          </cell>
          <cell r="X1" t="b">
            <v>1</v>
          </cell>
        </row>
        <row r="4">
          <cell r="F4" t="str">
            <v>30.06.2024</v>
          </cell>
        </row>
        <row r="8">
          <cell r="F8" t="str">
            <v>30.06.2023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ex"/>
      <sheetName val="B_01_00_EU_CC1"/>
      <sheetName val="B_02_00_EU_CC2"/>
      <sheetName val="B_03_00_EU_CCA"/>
      <sheetName val="B_04_00_EU_OV1"/>
      <sheetName val="B_05_00_EU_KM1"/>
      <sheetName val="B_06_00_EU_INS1"/>
      <sheetName val="B_07_00_EU_INS2"/>
      <sheetName val="B_08_00_EU_OVC"/>
      <sheetName val="B_09_00_EU_CCR7"/>
      <sheetName val="B_10_00_EU_CR8"/>
      <sheetName val="B_10_01_EU_CR10_1"/>
      <sheetName val="B_10_02_EU_CR10_2"/>
      <sheetName val="B_10_03_EU_CR10_3"/>
      <sheetName val="B_10_04_EU_CR10_4"/>
      <sheetName val="B_10_05_EU_CR10_5"/>
      <sheetName val="B_11_00_EU_MR2_B"/>
      <sheetName val="B_12_00_EU_CCyB1"/>
      <sheetName val="B_13_00_EU_CCyB2"/>
      <sheetName val="B_14_00_EU_CQ1"/>
      <sheetName val="B_15_00_EU_CQ2"/>
      <sheetName val="B_16_00_EU_CQ3"/>
      <sheetName val="B_18_00_EU_CQ5"/>
      <sheetName val="B_19_00_EU_CQ6"/>
      <sheetName val="B_20_00_EU_CQ7"/>
      <sheetName val="B_21_00_EU_CQ8"/>
      <sheetName val="B_22_00_EU_CRB"/>
      <sheetName val="B_23_00_EU_CR1"/>
      <sheetName val="B_24_00_EU_CR1_A"/>
      <sheetName val="B_25_00_EU_CR2"/>
      <sheetName val="B_26_00_EU_CR2a"/>
      <sheetName val="B_27_00_EU_LR1_LRSum"/>
      <sheetName val="B_28_00_EU_LR2_LRCom"/>
      <sheetName val="B_29_00_EU_LR3_LRSpl"/>
      <sheetName val="B_30_00_EU_LRA"/>
      <sheetName val="B_31_00_EU_LIQA"/>
      <sheetName val="B_32_00_EU_LIQ1"/>
      <sheetName val="B_33_00_EU_LIQB"/>
      <sheetName val="B_34_00_EU_LIQ2_ASF"/>
      <sheetName val="B_35_00_EU_LIQ2_RSF"/>
      <sheetName val="B_36_00_EU_LIQ2_NSFR"/>
      <sheetName val="B_37_00_EU_CRC"/>
      <sheetName val="B_38_00_EU_CR3"/>
      <sheetName val="B_39_00_EU_CR4"/>
      <sheetName val="B_40_00_EU_CR7"/>
      <sheetName val="B_41_00_EU CR7_A_AIRB"/>
      <sheetName val="B_42_00_EU CR7_A_FIRB"/>
      <sheetName val="B_43_00_EU_OVA"/>
      <sheetName val="B_44_00_EU_CRA"/>
      <sheetName val="B_45_00_EU_MRA"/>
      <sheetName val="B_46_00_EU_ORA"/>
      <sheetName val="B_47_00_EU_OVB"/>
      <sheetName val="B_48_00_REMA"/>
      <sheetName val="B_49_00_REM1"/>
      <sheetName val="B_50_00_REM2"/>
      <sheetName val="B_51_00_REM3"/>
      <sheetName val="B_52_00_REM4"/>
      <sheetName val="CONTROLLO"/>
      <sheetName val="ExportB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B1" t="str">
            <v>Gruppo Cariparma Friuladria VIG</v>
          </cell>
          <cell r="D1" t="str">
            <v>PerPreSP</v>
          </cell>
          <cell r="E1" t="str">
            <v>12 2022</v>
          </cell>
          <cell r="K1" t="str">
            <v>J11307</v>
          </cell>
          <cell r="W1">
            <v>45019.632789351854</v>
          </cell>
        </row>
        <row r="4">
          <cell r="F4" t="str">
            <v>31.12.2021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ex"/>
      <sheetName val="B_01_00_EU_CC1"/>
      <sheetName val="B_02_00_EU_CC2"/>
      <sheetName val="B_03_00_EU_CCA"/>
      <sheetName val="B_04_00_EU_OV1"/>
      <sheetName val="B_05_00_EU_KM1"/>
      <sheetName val="B_06_00_EU_INS1"/>
      <sheetName val="B_07_00_EU_INS2"/>
      <sheetName val="B_08_00_EU_OVC"/>
      <sheetName val="B_09_00_EU_CCR7"/>
      <sheetName val="B_10_00_EU_CR8"/>
      <sheetName val="B_10_01_EU_CR10_1"/>
      <sheetName val="B_10_02_EU_CR10_2"/>
      <sheetName val="B_10_03_EU_CR10_3"/>
      <sheetName val="B_10_04_EU_CR10_4"/>
      <sheetName val="B_10_05_EU_CR10_5"/>
      <sheetName val="B_11_00_EU_MR2_B"/>
      <sheetName val="B_12_00_EU_CCyB1"/>
      <sheetName val="B_13_00_EU_CCyB2"/>
      <sheetName val="B_14_00_EU_CQ1"/>
      <sheetName val="B_15_00_EU_CQ2"/>
      <sheetName val="B_16_00_EU_CQ3"/>
      <sheetName val="B_18_00_EU_CQ5"/>
      <sheetName val="B_19_00_EU_CQ6"/>
      <sheetName val="B_20_00_EU_CQ7"/>
      <sheetName val="B_21_00_EU_CQ8"/>
      <sheetName val="B_22_00_EU_CRB"/>
      <sheetName val="B_23_00_EU_CR1"/>
      <sheetName val="B_24_00_EU_CR1_A"/>
      <sheetName val="B_25_00_EU_CR2"/>
      <sheetName val="B_26_00_EU_CR2a"/>
      <sheetName val="B_27_00_EU_LR1_LRSum"/>
      <sheetName val="B_28_00_EU_LR2_LRCom"/>
      <sheetName val="B_29_00_EU_LR3_LRSpl"/>
      <sheetName val="B_30_00_EU_LRA"/>
      <sheetName val="B_31_00_EU_LIQA"/>
      <sheetName val="B_32_00_EU_LIQ1"/>
      <sheetName val="B_33_00_EU_LIQB"/>
      <sheetName val="B_34_00_EU_LIQ2_ASF"/>
      <sheetName val="B_35_00_EU_LIQ2_RSF"/>
      <sheetName val="B_36_00_EU_LIQ2_NSFR"/>
      <sheetName val="B_37_00_EU_CRC"/>
      <sheetName val="B_38_00_EU_CR3"/>
      <sheetName val="B_39_00_EU_CR4"/>
      <sheetName val="B_40_00_EU_CR7"/>
      <sheetName val="B_41_00_EU CR7_A_AIRB"/>
      <sheetName val="B_42_00_EU CR7_A_FIRB"/>
      <sheetName val="B_43_00_EU_OVA"/>
      <sheetName val="B_44_00_EU_CRA"/>
      <sheetName val="B_45_00_EU_MRA"/>
      <sheetName val="B_46_00_EU_ORA"/>
      <sheetName val="B_47_00_EU_OVB"/>
      <sheetName val="B_48_00_REMA"/>
      <sheetName val="B_49_00_REM1"/>
      <sheetName val="B_50_00_REM2"/>
      <sheetName val="B_51_00_REM3"/>
      <sheetName val="B_52_00_REM4"/>
      <sheetName val="CONTROLLO"/>
      <sheetName val="B_53_00_COVID19_Template_1"/>
      <sheetName val="B_54_00_COVID19_Template_2"/>
      <sheetName val="B_55_00_COVID19_Template_3"/>
      <sheetName val="ExportB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B1" t="str">
            <v>Gruppo Cariparma Friuladria VIG</v>
          </cell>
          <cell r="D1" t="str">
            <v>PerPreSP</v>
          </cell>
          <cell r="E1" t="str">
            <v>12 2022</v>
          </cell>
          <cell r="K1" t="str">
            <v>J11307</v>
          </cell>
          <cell r="W1">
            <v>45023.470439814817</v>
          </cell>
          <cell r="X1" t="b">
            <v>1</v>
          </cell>
        </row>
        <row r="4">
          <cell r="F4" t="str">
            <v>31.12.2022</v>
          </cell>
        </row>
        <row r="8">
          <cell r="F8" t="str">
            <v>31.12.2021</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B2:F125"/>
  <sheetViews>
    <sheetView showGridLines="0" tabSelected="1" zoomScale="80" zoomScaleNormal="80" workbookViewId="0"/>
  </sheetViews>
  <sheetFormatPr defaultColWidth="9.1796875" defaultRowHeight="10" x14ac:dyDescent="0.2"/>
  <cols>
    <col min="1" max="1" width="2.26953125" style="32" customWidth="1"/>
    <col min="2" max="2" width="6.54296875" style="32" customWidth="1"/>
    <col min="3" max="3" width="77.1796875" style="32" customWidth="1"/>
    <col min="4" max="4" width="27.1796875" style="32" customWidth="1"/>
    <col min="5" max="5" width="29.453125" style="32" customWidth="1"/>
    <col min="6" max="16384" width="9.1796875" style="32"/>
  </cols>
  <sheetData>
    <row r="2" spans="2:5" s="33" customFormat="1" ht="13.5" x14ac:dyDescent="0.3">
      <c r="B2" s="34" t="s">
        <v>98</v>
      </c>
    </row>
    <row r="3" spans="2:5" ht="10.5" thickBot="1" x14ac:dyDescent="0.25"/>
    <row r="4" spans="2:5" ht="69" customHeight="1" x14ac:dyDescent="0.2">
      <c r="B4" s="79" t="s">
        <v>227</v>
      </c>
      <c r="C4" s="80"/>
      <c r="D4" s="83" t="s">
        <v>99</v>
      </c>
      <c r="E4" s="85" t="s">
        <v>226</v>
      </c>
    </row>
    <row r="5" spans="2:5" ht="12.65" customHeight="1" x14ac:dyDescent="0.2">
      <c r="B5" s="81"/>
      <c r="C5" s="82"/>
      <c r="D5" s="84"/>
      <c r="E5" s="86"/>
    </row>
    <row r="6" spans="2:5" ht="15" customHeight="1" x14ac:dyDescent="0.2">
      <c r="B6" s="76" t="s">
        <v>100</v>
      </c>
      <c r="C6" s="77"/>
      <c r="D6" s="77"/>
      <c r="E6" s="78"/>
    </row>
    <row r="7" spans="2:5" ht="25" customHeight="1" x14ac:dyDescent="0.2">
      <c r="B7" s="35">
        <v>1</v>
      </c>
      <c r="C7" s="36" t="s">
        <v>101</v>
      </c>
      <c r="D7" s="37">
        <v>4597</v>
      </c>
      <c r="E7" s="38" t="s">
        <v>5</v>
      </c>
    </row>
    <row r="8" spans="2:5" ht="25" customHeight="1" x14ac:dyDescent="0.2">
      <c r="B8" s="35"/>
      <c r="C8" s="36" t="s">
        <v>102</v>
      </c>
      <c r="D8" s="39">
        <v>0</v>
      </c>
      <c r="E8" s="40" t="s">
        <v>5</v>
      </c>
    </row>
    <row r="9" spans="2:5" ht="25" customHeight="1" x14ac:dyDescent="0.2">
      <c r="B9" s="35"/>
      <c r="C9" s="36" t="s">
        <v>103</v>
      </c>
      <c r="D9" s="39">
        <v>0</v>
      </c>
      <c r="E9" s="40" t="s">
        <v>5</v>
      </c>
    </row>
    <row r="10" spans="2:5" ht="25" customHeight="1" x14ac:dyDescent="0.2">
      <c r="B10" s="35"/>
      <c r="C10" s="36" t="s">
        <v>104</v>
      </c>
      <c r="D10" s="39">
        <v>0</v>
      </c>
      <c r="E10" s="40" t="s">
        <v>5</v>
      </c>
    </row>
    <row r="11" spans="2:5" ht="25" customHeight="1" x14ac:dyDescent="0.2">
      <c r="B11" s="35">
        <v>2</v>
      </c>
      <c r="C11" s="41" t="s">
        <v>105</v>
      </c>
      <c r="D11" s="39">
        <v>0</v>
      </c>
      <c r="E11" s="40" t="s">
        <v>5</v>
      </c>
    </row>
    <row r="12" spans="2:5" ht="25" customHeight="1" x14ac:dyDescent="0.2">
      <c r="B12" s="35">
        <v>3</v>
      </c>
      <c r="C12" s="36" t="s">
        <v>106</v>
      </c>
      <c r="D12" s="39">
        <v>2173</v>
      </c>
      <c r="E12" s="40" t="s">
        <v>5</v>
      </c>
    </row>
    <row r="13" spans="2:5" ht="25" customHeight="1" x14ac:dyDescent="0.2">
      <c r="B13" s="35" t="s">
        <v>107</v>
      </c>
      <c r="C13" s="36" t="s">
        <v>108</v>
      </c>
      <c r="D13" s="39">
        <v>0</v>
      </c>
      <c r="E13" s="40" t="s">
        <v>5</v>
      </c>
    </row>
    <row r="14" spans="2:5" ht="25" customHeight="1" x14ac:dyDescent="0.2">
      <c r="B14" s="35">
        <v>4</v>
      </c>
      <c r="C14" s="36" t="s">
        <v>109</v>
      </c>
      <c r="D14" s="39">
        <v>0</v>
      </c>
      <c r="E14" s="40" t="s">
        <v>5</v>
      </c>
    </row>
    <row r="15" spans="2:5" ht="25" customHeight="1" x14ac:dyDescent="0.2">
      <c r="B15" s="35">
        <v>5</v>
      </c>
      <c r="C15" s="36" t="s">
        <v>110</v>
      </c>
      <c r="D15" s="39">
        <v>16</v>
      </c>
      <c r="E15" s="40" t="s">
        <v>5</v>
      </c>
    </row>
    <row r="16" spans="2:5" ht="25" customHeight="1" x14ac:dyDescent="0.2">
      <c r="B16" s="35" t="s">
        <v>111</v>
      </c>
      <c r="C16" s="36" t="s">
        <v>112</v>
      </c>
      <c r="D16" s="39">
        <v>92</v>
      </c>
      <c r="E16" s="40" t="s">
        <v>5</v>
      </c>
    </row>
    <row r="17" spans="2:5" ht="25" customHeight="1" x14ac:dyDescent="0.2">
      <c r="B17" s="35">
        <v>6</v>
      </c>
      <c r="C17" s="42" t="s">
        <v>113</v>
      </c>
      <c r="D17" s="43">
        <v>6878</v>
      </c>
      <c r="E17" s="44" t="s">
        <v>5</v>
      </c>
    </row>
    <row r="18" spans="2:5" ht="25" customHeight="1" x14ac:dyDescent="0.2">
      <c r="B18" s="76" t="s">
        <v>114</v>
      </c>
      <c r="C18" s="77"/>
      <c r="D18" s="77"/>
      <c r="E18" s="78"/>
    </row>
    <row r="19" spans="2:5" ht="25" customHeight="1" x14ac:dyDescent="0.2">
      <c r="B19" s="35">
        <v>7</v>
      </c>
      <c r="C19" s="36" t="s">
        <v>115</v>
      </c>
      <c r="D19" s="37">
        <v>-32</v>
      </c>
      <c r="E19" s="45" t="s">
        <v>5</v>
      </c>
    </row>
    <row r="20" spans="2:5" ht="25" customHeight="1" x14ac:dyDescent="0.2">
      <c r="B20" s="35">
        <v>8</v>
      </c>
      <c r="C20" s="36" t="s">
        <v>116</v>
      </c>
      <c r="D20" s="39">
        <v>-1449</v>
      </c>
      <c r="E20" s="46" t="s">
        <v>5</v>
      </c>
    </row>
    <row r="21" spans="2:5" ht="25" customHeight="1" x14ac:dyDescent="0.2">
      <c r="B21" s="35">
        <v>9</v>
      </c>
      <c r="C21" s="36" t="s">
        <v>117</v>
      </c>
      <c r="D21" s="47">
        <v>0</v>
      </c>
      <c r="E21" s="48" t="s">
        <v>5</v>
      </c>
    </row>
    <row r="22" spans="2:5" ht="30" x14ac:dyDescent="0.2">
      <c r="B22" s="35">
        <v>10</v>
      </c>
      <c r="C22" s="36" t="s">
        <v>118</v>
      </c>
      <c r="D22" s="39">
        <v>-63</v>
      </c>
      <c r="E22" s="40" t="s">
        <v>5</v>
      </c>
    </row>
    <row r="23" spans="2:5" ht="25" customHeight="1" x14ac:dyDescent="0.2">
      <c r="B23" s="35">
        <v>11</v>
      </c>
      <c r="C23" s="36" t="s">
        <v>119</v>
      </c>
      <c r="D23" s="39">
        <v>0</v>
      </c>
      <c r="E23" s="40" t="s">
        <v>5</v>
      </c>
    </row>
    <row r="24" spans="2:5" ht="25" customHeight="1" x14ac:dyDescent="0.2">
      <c r="B24" s="35">
        <v>12</v>
      </c>
      <c r="C24" s="36" t="s">
        <v>120</v>
      </c>
      <c r="D24" s="39">
        <v>0</v>
      </c>
      <c r="E24" s="40" t="s">
        <v>5</v>
      </c>
    </row>
    <row r="25" spans="2:5" ht="25" customHeight="1" x14ac:dyDescent="0.2">
      <c r="B25" s="35">
        <v>13</v>
      </c>
      <c r="C25" s="36" t="s">
        <v>121</v>
      </c>
      <c r="D25" s="39">
        <v>0</v>
      </c>
      <c r="E25" s="40" t="s">
        <v>5</v>
      </c>
    </row>
    <row r="26" spans="2:5" ht="25" customHeight="1" x14ac:dyDescent="0.2">
      <c r="B26" s="35">
        <v>14</v>
      </c>
      <c r="C26" s="36" t="s">
        <v>122</v>
      </c>
      <c r="D26" s="39">
        <v>0</v>
      </c>
      <c r="E26" s="40" t="s">
        <v>5</v>
      </c>
    </row>
    <row r="27" spans="2:5" ht="25" customHeight="1" x14ac:dyDescent="0.2">
      <c r="B27" s="35">
        <v>15</v>
      </c>
      <c r="C27" s="36" t="s">
        <v>123</v>
      </c>
      <c r="D27" s="39">
        <v>0</v>
      </c>
      <c r="E27" s="40" t="s">
        <v>5</v>
      </c>
    </row>
    <row r="28" spans="2:5" ht="25" customHeight="1" x14ac:dyDescent="0.2">
      <c r="B28" s="35">
        <v>16</v>
      </c>
      <c r="C28" s="36" t="s">
        <v>124</v>
      </c>
      <c r="D28" s="39">
        <v>0</v>
      </c>
      <c r="E28" s="48" t="s">
        <v>5</v>
      </c>
    </row>
    <row r="29" spans="2:5" ht="30" x14ac:dyDescent="0.2">
      <c r="B29" s="35">
        <v>17</v>
      </c>
      <c r="C29" s="36" t="s">
        <v>125</v>
      </c>
      <c r="D29" s="39">
        <v>0</v>
      </c>
      <c r="E29" s="40" t="s">
        <v>5</v>
      </c>
    </row>
    <row r="30" spans="2:5" ht="40" x14ac:dyDescent="0.2">
      <c r="B30" s="35">
        <v>18</v>
      </c>
      <c r="C30" s="36" t="s">
        <v>126</v>
      </c>
      <c r="D30" s="39">
        <v>0</v>
      </c>
      <c r="E30" s="40" t="s">
        <v>5</v>
      </c>
    </row>
    <row r="31" spans="2:5" ht="30" x14ac:dyDescent="0.2">
      <c r="B31" s="35">
        <v>19</v>
      </c>
      <c r="C31" s="36" t="s">
        <v>127</v>
      </c>
      <c r="D31" s="39">
        <v>0</v>
      </c>
      <c r="E31" s="40" t="s">
        <v>5</v>
      </c>
    </row>
    <row r="32" spans="2:5" ht="25" customHeight="1" x14ac:dyDescent="0.2">
      <c r="B32" s="35">
        <v>20</v>
      </c>
      <c r="C32" s="36" t="s">
        <v>117</v>
      </c>
      <c r="D32" s="49">
        <v>0</v>
      </c>
      <c r="E32" s="48" t="s">
        <v>5</v>
      </c>
    </row>
    <row r="33" spans="2:5" ht="25" customHeight="1" x14ac:dyDescent="0.2">
      <c r="B33" s="35" t="s">
        <v>128</v>
      </c>
      <c r="C33" s="36" t="s">
        <v>129</v>
      </c>
      <c r="D33" s="39">
        <v>0</v>
      </c>
      <c r="E33" s="48" t="s">
        <v>5</v>
      </c>
    </row>
    <row r="34" spans="2:5" ht="25" customHeight="1" x14ac:dyDescent="0.2">
      <c r="B34" s="35" t="s">
        <v>130</v>
      </c>
      <c r="C34" s="36" t="s">
        <v>131</v>
      </c>
      <c r="D34" s="39">
        <v>0</v>
      </c>
      <c r="E34" s="40" t="s">
        <v>5</v>
      </c>
    </row>
    <row r="35" spans="2:5" ht="25" customHeight="1" x14ac:dyDescent="0.2">
      <c r="B35" s="35" t="s">
        <v>132</v>
      </c>
      <c r="C35" s="36" t="s">
        <v>133</v>
      </c>
      <c r="D35" s="39">
        <v>0</v>
      </c>
      <c r="E35" s="40" t="s">
        <v>5</v>
      </c>
    </row>
    <row r="36" spans="2:5" ht="25" customHeight="1" x14ac:dyDescent="0.2">
      <c r="B36" s="35" t="s">
        <v>134</v>
      </c>
      <c r="C36" s="36" t="s">
        <v>135</v>
      </c>
      <c r="D36" s="39">
        <v>0</v>
      </c>
      <c r="E36" s="40" t="s">
        <v>5</v>
      </c>
    </row>
    <row r="37" spans="2:5" ht="25" customHeight="1" x14ac:dyDescent="0.2">
      <c r="B37" s="35">
        <v>21</v>
      </c>
      <c r="C37" s="36" t="s">
        <v>136</v>
      </c>
      <c r="D37" s="39">
        <v>-140</v>
      </c>
      <c r="E37" s="40" t="s">
        <v>5</v>
      </c>
    </row>
    <row r="38" spans="2:5" ht="25" customHeight="1" x14ac:dyDescent="0.2">
      <c r="B38" s="35">
        <v>22</v>
      </c>
      <c r="C38" s="36" t="s">
        <v>137</v>
      </c>
      <c r="D38" s="39">
        <v>0</v>
      </c>
      <c r="E38" s="40" t="s">
        <v>5</v>
      </c>
    </row>
    <row r="39" spans="2:5" ht="25" customHeight="1" x14ac:dyDescent="0.2">
      <c r="B39" s="35">
        <v>23</v>
      </c>
      <c r="C39" s="36" t="s">
        <v>138</v>
      </c>
      <c r="D39" s="39">
        <v>0</v>
      </c>
      <c r="E39" s="48" t="s">
        <v>5</v>
      </c>
    </row>
    <row r="40" spans="2:5" ht="25" customHeight="1" x14ac:dyDescent="0.2">
      <c r="B40" s="35">
        <v>24</v>
      </c>
      <c r="C40" s="36" t="s">
        <v>117</v>
      </c>
      <c r="D40" s="49">
        <v>0</v>
      </c>
      <c r="E40" s="48" t="s">
        <v>5</v>
      </c>
    </row>
    <row r="41" spans="2:5" ht="25" customHeight="1" x14ac:dyDescent="0.2">
      <c r="B41" s="35">
        <v>25</v>
      </c>
      <c r="C41" s="36" t="s">
        <v>139</v>
      </c>
      <c r="D41" s="39">
        <v>0</v>
      </c>
      <c r="E41" s="40" t="s">
        <v>5</v>
      </c>
    </row>
    <row r="42" spans="2:5" ht="25" customHeight="1" x14ac:dyDescent="0.2">
      <c r="B42" s="35" t="s">
        <v>140</v>
      </c>
      <c r="C42" s="36" t="s">
        <v>141</v>
      </c>
      <c r="D42" s="39">
        <v>0</v>
      </c>
      <c r="E42" s="40" t="s">
        <v>5</v>
      </c>
    </row>
    <row r="43" spans="2:5" ht="49.5" customHeight="1" x14ac:dyDescent="0.2">
      <c r="B43" s="35" t="s">
        <v>142</v>
      </c>
      <c r="C43" s="36" t="s">
        <v>143</v>
      </c>
      <c r="D43" s="39">
        <v>0</v>
      </c>
      <c r="E43" s="50" t="s">
        <v>5</v>
      </c>
    </row>
    <row r="44" spans="2:5" ht="25" customHeight="1" x14ac:dyDescent="0.2">
      <c r="B44" s="35">
        <v>26</v>
      </c>
      <c r="C44" s="36" t="s">
        <v>117</v>
      </c>
      <c r="D44" s="47">
        <v>0</v>
      </c>
      <c r="E44" s="48" t="s">
        <v>5</v>
      </c>
    </row>
    <row r="45" spans="2:5" ht="25" customHeight="1" x14ac:dyDescent="0.2">
      <c r="B45" s="35">
        <v>27</v>
      </c>
      <c r="C45" s="36" t="s">
        <v>144</v>
      </c>
      <c r="D45" s="39">
        <v>0</v>
      </c>
      <c r="E45" s="40" t="s">
        <v>5</v>
      </c>
    </row>
    <row r="46" spans="2:5" ht="25" customHeight="1" x14ac:dyDescent="0.2">
      <c r="B46" s="35" t="s">
        <v>145</v>
      </c>
      <c r="C46" s="36" t="s">
        <v>146</v>
      </c>
      <c r="D46" s="39">
        <v>-63</v>
      </c>
      <c r="E46" s="40" t="s">
        <v>5</v>
      </c>
    </row>
    <row r="47" spans="2:5" ht="25" customHeight="1" x14ac:dyDescent="0.2">
      <c r="B47" s="35">
        <v>28</v>
      </c>
      <c r="C47" s="42" t="s">
        <v>147</v>
      </c>
      <c r="D47" s="51">
        <v>-1746</v>
      </c>
      <c r="E47" s="52" t="s">
        <v>5</v>
      </c>
    </row>
    <row r="48" spans="2:5" ht="25" customHeight="1" x14ac:dyDescent="0.2">
      <c r="B48" s="35">
        <v>29</v>
      </c>
      <c r="C48" s="42" t="s">
        <v>148</v>
      </c>
      <c r="D48" s="43">
        <v>5132</v>
      </c>
      <c r="E48" s="44" t="s">
        <v>5</v>
      </c>
    </row>
    <row r="49" spans="2:5" ht="25" customHeight="1" x14ac:dyDescent="0.2">
      <c r="B49" s="76" t="s">
        <v>149</v>
      </c>
      <c r="C49" s="77"/>
      <c r="D49" s="77"/>
      <c r="E49" s="78"/>
    </row>
    <row r="50" spans="2:5" ht="25" customHeight="1" x14ac:dyDescent="0.2">
      <c r="B50" s="35">
        <v>30</v>
      </c>
      <c r="C50" s="36" t="s">
        <v>150</v>
      </c>
      <c r="D50" s="37">
        <v>740</v>
      </c>
      <c r="E50" s="38" t="s">
        <v>5</v>
      </c>
    </row>
    <row r="51" spans="2:5" ht="25" customHeight="1" x14ac:dyDescent="0.2">
      <c r="B51" s="35">
        <v>31</v>
      </c>
      <c r="C51" s="36" t="s">
        <v>151</v>
      </c>
      <c r="D51" s="39">
        <v>740</v>
      </c>
      <c r="E51" s="48" t="s">
        <v>5</v>
      </c>
    </row>
    <row r="52" spans="2:5" ht="25" customHeight="1" x14ac:dyDescent="0.2">
      <c r="B52" s="35">
        <v>32</v>
      </c>
      <c r="C52" s="36" t="s">
        <v>152</v>
      </c>
      <c r="D52" s="39">
        <v>0</v>
      </c>
      <c r="E52" s="48" t="s">
        <v>5</v>
      </c>
    </row>
    <row r="53" spans="2:5" ht="25" customHeight="1" x14ac:dyDescent="0.2">
      <c r="B53" s="35">
        <v>33</v>
      </c>
      <c r="C53" s="36" t="s">
        <v>153</v>
      </c>
      <c r="D53" s="39">
        <v>0</v>
      </c>
      <c r="E53" s="40" t="s">
        <v>5</v>
      </c>
    </row>
    <row r="54" spans="2:5" ht="25" customHeight="1" x14ac:dyDescent="0.2">
      <c r="B54" s="35" t="s">
        <v>154</v>
      </c>
      <c r="C54" s="36" t="s">
        <v>155</v>
      </c>
      <c r="D54" s="39">
        <v>0</v>
      </c>
      <c r="E54" s="40" t="s">
        <v>5</v>
      </c>
    </row>
    <row r="55" spans="2:5" ht="25" customHeight="1" x14ac:dyDescent="0.2">
      <c r="B55" s="35" t="s">
        <v>156</v>
      </c>
      <c r="C55" s="36" t="s">
        <v>157</v>
      </c>
      <c r="D55" s="39">
        <v>0</v>
      </c>
      <c r="E55" s="40" t="s">
        <v>5</v>
      </c>
    </row>
    <row r="56" spans="2:5" ht="25" customHeight="1" x14ac:dyDescent="0.2">
      <c r="B56" s="35">
        <v>34</v>
      </c>
      <c r="C56" s="36" t="s">
        <v>158</v>
      </c>
      <c r="D56" s="39">
        <v>0</v>
      </c>
      <c r="E56" s="40" t="s">
        <v>5</v>
      </c>
    </row>
    <row r="57" spans="2:5" ht="25" customHeight="1" x14ac:dyDescent="0.2">
      <c r="B57" s="35">
        <v>35</v>
      </c>
      <c r="C57" s="36" t="s">
        <v>159</v>
      </c>
      <c r="D57" s="39">
        <v>0</v>
      </c>
      <c r="E57" s="40" t="s">
        <v>5</v>
      </c>
    </row>
    <row r="58" spans="2:5" ht="25" customHeight="1" x14ac:dyDescent="0.2">
      <c r="B58" s="35">
        <v>36</v>
      </c>
      <c r="C58" s="42" t="s">
        <v>160</v>
      </c>
      <c r="D58" s="43">
        <v>740</v>
      </c>
      <c r="E58" s="44" t="s">
        <v>5</v>
      </c>
    </row>
    <row r="59" spans="2:5" ht="25" customHeight="1" x14ac:dyDescent="0.2">
      <c r="B59" s="76" t="s">
        <v>161</v>
      </c>
      <c r="C59" s="77"/>
      <c r="D59" s="77"/>
      <c r="E59" s="78"/>
    </row>
    <row r="60" spans="2:5" ht="25" customHeight="1" x14ac:dyDescent="0.2">
      <c r="B60" s="35">
        <v>37</v>
      </c>
      <c r="C60" s="36" t="s">
        <v>162</v>
      </c>
      <c r="D60" s="37">
        <v>0</v>
      </c>
      <c r="E60" s="53" t="s">
        <v>5</v>
      </c>
    </row>
    <row r="61" spans="2:5" ht="30" x14ac:dyDescent="0.2">
      <c r="B61" s="35">
        <v>38</v>
      </c>
      <c r="C61" s="36" t="s">
        <v>163</v>
      </c>
      <c r="D61" s="39">
        <v>0</v>
      </c>
      <c r="E61" s="40" t="s">
        <v>5</v>
      </c>
    </row>
    <row r="62" spans="2:5" ht="30" x14ac:dyDescent="0.2">
      <c r="B62" s="35">
        <v>39</v>
      </c>
      <c r="C62" s="36" t="s">
        <v>164</v>
      </c>
      <c r="D62" s="39">
        <v>0</v>
      </c>
      <c r="E62" s="40" t="s">
        <v>5</v>
      </c>
    </row>
    <row r="63" spans="2:5" ht="30" x14ac:dyDescent="0.2">
      <c r="B63" s="35">
        <v>40</v>
      </c>
      <c r="C63" s="36" t="s">
        <v>165</v>
      </c>
      <c r="D63" s="39">
        <v>0</v>
      </c>
      <c r="E63" s="40" t="s">
        <v>5</v>
      </c>
    </row>
    <row r="64" spans="2:5" ht="25" customHeight="1" x14ac:dyDescent="0.2">
      <c r="B64" s="35">
        <v>41</v>
      </c>
      <c r="C64" s="36" t="s">
        <v>117</v>
      </c>
      <c r="D64" s="49">
        <v>0</v>
      </c>
      <c r="E64" s="40" t="s">
        <v>5</v>
      </c>
    </row>
    <row r="65" spans="2:6" ht="25" customHeight="1" x14ac:dyDescent="0.2">
      <c r="B65" s="35">
        <v>42</v>
      </c>
      <c r="C65" s="36" t="s">
        <v>166</v>
      </c>
      <c r="D65" s="39">
        <v>0</v>
      </c>
      <c r="E65" s="40" t="s">
        <v>5</v>
      </c>
    </row>
    <row r="66" spans="2:6" ht="25" customHeight="1" x14ac:dyDescent="0.2">
      <c r="B66" s="35" t="s">
        <v>167</v>
      </c>
      <c r="C66" s="36" t="s">
        <v>168</v>
      </c>
      <c r="D66" s="39">
        <v>0</v>
      </c>
      <c r="E66" s="40" t="s">
        <v>5</v>
      </c>
    </row>
    <row r="67" spans="2:6" ht="25" customHeight="1" x14ac:dyDescent="0.2">
      <c r="B67" s="35">
        <v>43</v>
      </c>
      <c r="C67" s="42" t="s">
        <v>169</v>
      </c>
      <c r="D67" s="51">
        <v>0</v>
      </c>
      <c r="E67" s="52" t="s">
        <v>5</v>
      </c>
    </row>
    <row r="68" spans="2:6" ht="25" customHeight="1" x14ac:dyDescent="0.2">
      <c r="B68" s="35">
        <v>44</v>
      </c>
      <c r="C68" s="42" t="s">
        <v>170</v>
      </c>
      <c r="D68" s="51">
        <v>740</v>
      </c>
      <c r="E68" s="52" t="s">
        <v>5</v>
      </c>
    </row>
    <row r="69" spans="2:6" ht="25" customHeight="1" x14ac:dyDescent="0.2">
      <c r="B69" s="35">
        <v>45</v>
      </c>
      <c r="C69" s="42" t="s">
        <v>171</v>
      </c>
      <c r="D69" s="43">
        <v>5872</v>
      </c>
      <c r="E69" s="44" t="s">
        <v>5</v>
      </c>
    </row>
    <row r="70" spans="2:6" ht="25" customHeight="1" x14ac:dyDescent="0.2">
      <c r="B70" s="76" t="s">
        <v>172</v>
      </c>
      <c r="C70" s="77"/>
      <c r="D70" s="77"/>
      <c r="E70" s="78"/>
    </row>
    <row r="71" spans="2:6" ht="25" customHeight="1" x14ac:dyDescent="0.2">
      <c r="B71" s="35">
        <v>46</v>
      </c>
      <c r="C71" s="36" t="s">
        <v>150</v>
      </c>
      <c r="D71" s="37">
        <v>999</v>
      </c>
      <c r="E71" s="45" t="s">
        <v>5</v>
      </c>
    </row>
    <row r="72" spans="2:6" ht="25" customHeight="1" x14ac:dyDescent="0.2">
      <c r="B72" s="35">
        <v>47</v>
      </c>
      <c r="C72" s="36" t="s">
        <v>173</v>
      </c>
      <c r="D72" s="39">
        <v>0</v>
      </c>
      <c r="E72" s="48" t="s">
        <v>5</v>
      </c>
    </row>
    <row r="73" spans="2:6" ht="25" customHeight="1" x14ac:dyDescent="0.2">
      <c r="B73" s="35" t="s">
        <v>174</v>
      </c>
      <c r="C73" s="36" t="s">
        <v>175</v>
      </c>
      <c r="D73" s="39">
        <v>0</v>
      </c>
      <c r="E73" s="48" t="s">
        <v>5</v>
      </c>
    </row>
    <row r="74" spans="2:6" ht="25" customHeight="1" x14ac:dyDescent="0.2">
      <c r="B74" s="35" t="s">
        <v>176</v>
      </c>
      <c r="C74" s="36" t="s">
        <v>177</v>
      </c>
      <c r="D74" s="39">
        <v>0</v>
      </c>
      <c r="E74" s="48" t="s">
        <v>5</v>
      </c>
    </row>
    <row r="75" spans="2:6" ht="30" x14ac:dyDescent="0.2">
      <c r="B75" s="35">
        <v>48</v>
      </c>
      <c r="C75" s="36" t="s">
        <v>178</v>
      </c>
      <c r="D75" s="39">
        <v>3</v>
      </c>
      <c r="E75" s="40" t="s">
        <v>5</v>
      </c>
    </row>
    <row r="76" spans="2:6" ht="25" customHeight="1" x14ac:dyDescent="0.2">
      <c r="B76" s="35">
        <v>49</v>
      </c>
      <c r="C76" s="36" t="s">
        <v>179</v>
      </c>
      <c r="D76" s="39">
        <v>0</v>
      </c>
      <c r="E76" s="40" t="s">
        <v>5</v>
      </c>
    </row>
    <row r="77" spans="2:6" ht="25" customHeight="1" x14ac:dyDescent="0.2">
      <c r="B77" s="35">
        <v>50</v>
      </c>
      <c r="C77" s="36" t="s">
        <v>180</v>
      </c>
      <c r="D77" s="39">
        <v>49</v>
      </c>
      <c r="E77" s="40" t="s">
        <v>5</v>
      </c>
      <c r="F77" s="101"/>
    </row>
    <row r="78" spans="2:6" ht="25" customHeight="1" x14ac:dyDescent="0.2">
      <c r="B78" s="35">
        <v>51</v>
      </c>
      <c r="C78" s="42" t="s">
        <v>181</v>
      </c>
      <c r="D78" s="43">
        <v>1051</v>
      </c>
      <c r="E78" s="44" t="s">
        <v>5</v>
      </c>
    </row>
    <row r="79" spans="2:6" ht="25" customHeight="1" x14ac:dyDescent="0.2">
      <c r="B79" s="76" t="s">
        <v>182</v>
      </c>
      <c r="C79" s="77"/>
      <c r="D79" s="77"/>
      <c r="E79" s="78"/>
    </row>
    <row r="80" spans="2:6" ht="25" customHeight="1" x14ac:dyDescent="0.2">
      <c r="B80" s="35">
        <v>52</v>
      </c>
      <c r="C80" s="36" t="s">
        <v>183</v>
      </c>
      <c r="D80" s="37">
        <v>0</v>
      </c>
      <c r="E80" s="45" t="s">
        <v>5</v>
      </c>
    </row>
    <row r="81" spans="2:5" ht="30" x14ac:dyDescent="0.2">
      <c r="B81" s="35">
        <v>53</v>
      </c>
      <c r="C81" s="36" t="s">
        <v>184</v>
      </c>
      <c r="D81" s="39">
        <v>0</v>
      </c>
      <c r="E81" s="40" t="s">
        <v>5</v>
      </c>
    </row>
    <row r="82" spans="2:5" ht="40" x14ac:dyDescent="0.2">
      <c r="B82" s="35">
        <v>54</v>
      </c>
      <c r="C82" s="36" t="s">
        <v>185</v>
      </c>
      <c r="D82" s="39">
        <v>0</v>
      </c>
      <c r="E82" s="40" t="s">
        <v>5</v>
      </c>
    </row>
    <row r="83" spans="2:5" ht="25" customHeight="1" x14ac:dyDescent="0.2">
      <c r="B83" s="35" t="s">
        <v>186</v>
      </c>
      <c r="C83" s="36" t="s">
        <v>117</v>
      </c>
      <c r="D83" s="49">
        <v>0</v>
      </c>
      <c r="E83" s="40" t="s">
        <v>5</v>
      </c>
    </row>
    <row r="84" spans="2:5" ht="30" x14ac:dyDescent="0.2">
      <c r="B84" s="35">
        <v>55</v>
      </c>
      <c r="C84" s="36" t="s">
        <v>187</v>
      </c>
      <c r="D84" s="39">
        <v>0</v>
      </c>
      <c r="E84" s="40" t="s">
        <v>5</v>
      </c>
    </row>
    <row r="85" spans="2:5" ht="25" customHeight="1" x14ac:dyDescent="0.2">
      <c r="B85" s="35">
        <v>56</v>
      </c>
      <c r="C85" s="36" t="s">
        <v>117</v>
      </c>
      <c r="D85" s="39">
        <v>0</v>
      </c>
      <c r="E85" s="48" t="s">
        <v>5</v>
      </c>
    </row>
    <row r="86" spans="2:5" ht="25" customHeight="1" x14ac:dyDescent="0.2">
      <c r="B86" s="35" t="s">
        <v>188</v>
      </c>
      <c r="C86" s="54" t="s">
        <v>189</v>
      </c>
      <c r="D86" s="39">
        <v>0</v>
      </c>
      <c r="E86" s="40" t="s">
        <v>5</v>
      </c>
    </row>
    <row r="87" spans="2:5" ht="25" customHeight="1" x14ac:dyDescent="0.2">
      <c r="B87" s="35" t="s">
        <v>190</v>
      </c>
      <c r="C87" s="54" t="s">
        <v>191</v>
      </c>
      <c r="D87" s="39">
        <v>0</v>
      </c>
      <c r="E87" s="40" t="s">
        <v>5</v>
      </c>
    </row>
    <row r="88" spans="2:5" ht="25" customHeight="1" x14ac:dyDescent="0.2">
      <c r="B88" s="35">
        <v>57</v>
      </c>
      <c r="C88" s="42" t="s">
        <v>192</v>
      </c>
      <c r="D88" s="51">
        <v>0</v>
      </c>
      <c r="E88" s="52" t="s">
        <v>5</v>
      </c>
    </row>
    <row r="89" spans="2:5" ht="25" customHeight="1" x14ac:dyDescent="0.2">
      <c r="B89" s="35">
        <v>58</v>
      </c>
      <c r="C89" s="42" t="s">
        <v>193</v>
      </c>
      <c r="D89" s="51">
        <v>1051</v>
      </c>
      <c r="E89" s="52" t="s">
        <v>5</v>
      </c>
    </row>
    <row r="90" spans="2:5" ht="25" customHeight="1" x14ac:dyDescent="0.2">
      <c r="B90" s="35">
        <v>59</v>
      </c>
      <c r="C90" s="42" t="s">
        <v>194</v>
      </c>
      <c r="D90" s="51">
        <v>6923</v>
      </c>
      <c r="E90" s="52" t="s">
        <v>5</v>
      </c>
    </row>
    <row r="91" spans="2:5" ht="25" customHeight="1" x14ac:dyDescent="0.2">
      <c r="B91" s="35">
        <v>60</v>
      </c>
      <c r="C91" s="42" t="s">
        <v>195</v>
      </c>
      <c r="D91" s="43">
        <v>38667</v>
      </c>
      <c r="E91" s="44" t="s">
        <v>5</v>
      </c>
    </row>
    <row r="92" spans="2:5" ht="25" customHeight="1" x14ac:dyDescent="0.2">
      <c r="B92" s="76" t="s">
        <v>196</v>
      </c>
      <c r="C92" s="77"/>
      <c r="D92" s="77"/>
      <c r="E92" s="78"/>
    </row>
    <row r="93" spans="2:5" ht="25" customHeight="1" x14ac:dyDescent="0.2">
      <c r="B93" s="35">
        <v>61</v>
      </c>
      <c r="C93" s="36" t="s">
        <v>197</v>
      </c>
      <c r="D93" s="68">
        <v>0.13272</v>
      </c>
      <c r="E93" s="45" t="s">
        <v>5</v>
      </c>
    </row>
    <row r="94" spans="2:5" ht="25" customHeight="1" x14ac:dyDescent="0.2">
      <c r="B94" s="35">
        <v>62</v>
      </c>
      <c r="C94" s="36" t="s">
        <v>198</v>
      </c>
      <c r="D94" s="66">
        <v>0.15185999999999999</v>
      </c>
      <c r="E94" s="40" t="s">
        <v>5</v>
      </c>
    </row>
    <row r="95" spans="2:5" ht="25" customHeight="1" x14ac:dyDescent="0.2">
      <c r="B95" s="35">
        <v>63</v>
      </c>
      <c r="C95" s="36" t="s">
        <v>199</v>
      </c>
      <c r="D95" s="66">
        <v>0.17904</v>
      </c>
      <c r="E95" s="40" t="s">
        <v>5</v>
      </c>
    </row>
    <row r="96" spans="2:5" ht="25" customHeight="1" x14ac:dyDescent="0.2">
      <c r="B96" s="35">
        <v>64</v>
      </c>
      <c r="C96" s="36" t="s">
        <v>200</v>
      </c>
      <c r="D96" s="66">
        <v>7.9839999999999994E-2</v>
      </c>
      <c r="E96" s="40" t="s">
        <v>5</v>
      </c>
    </row>
    <row r="97" spans="2:5" ht="25" customHeight="1" x14ac:dyDescent="0.2">
      <c r="B97" s="35">
        <v>65</v>
      </c>
      <c r="C97" s="36" t="s">
        <v>201</v>
      </c>
      <c r="D97" s="66">
        <v>2.5000000000000001E-2</v>
      </c>
      <c r="E97" s="40" t="s">
        <v>5</v>
      </c>
    </row>
    <row r="98" spans="2:5" ht="25" customHeight="1" x14ac:dyDescent="0.2">
      <c r="B98" s="35">
        <v>66</v>
      </c>
      <c r="C98" s="36" t="s">
        <v>202</v>
      </c>
      <c r="D98" s="66">
        <v>0</v>
      </c>
      <c r="E98" s="40" t="s">
        <v>5</v>
      </c>
    </row>
    <row r="99" spans="2:5" ht="25" customHeight="1" x14ac:dyDescent="0.2">
      <c r="B99" s="35">
        <v>67</v>
      </c>
      <c r="C99" s="36" t="s">
        <v>203</v>
      </c>
      <c r="D99" s="66">
        <v>0</v>
      </c>
      <c r="E99" s="40" t="s">
        <v>5</v>
      </c>
    </row>
    <row r="100" spans="2:5" ht="25" customHeight="1" x14ac:dyDescent="0.2">
      <c r="B100" s="35" t="s">
        <v>204</v>
      </c>
      <c r="C100" s="55" t="s">
        <v>205</v>
      </c>
      <c r="D100" s="66">
        <v>0</v>
      </c>
      <c r="E100" s="40" t="s">
        <v>5</v>
      </c>
    </row>
    <row r="101" spans="2:5" ht="25" customHeight="1" x14ac:dyDescent="0.2">
      <c r="B101" s="35" t="s">
        <v>206</v>
      </c>
      <c r="C101" s="55" t="s">
        <v>207</v>
      </c>
      <c r="D101" s="66">
        <v>9.8399999999999998E-3</v>
      </c>
      <c r="E101" s="40" t="s">
        <v>5</v>
      </c>
    </row>
    <row r="102" spans="2:5" ht="25" customHeight="1" x14ac:dyDescent="0.2">
      <c r="B102" s="35">
        <v>68</v>
      </c>
      <c r="C102" s="42" t="s">
        <v>208</v>
      </c>
      <c r="D102" s="67">
        <v>7.7880000000000005E-2</v>
      </c>
      <c r="E102" s="52" t="s">
        <v>5</v>
      </c>
    </row>
    <row r="103" spans="2:5" ht="25" customHeight="1" x14ac:dyDescent="0.2">
      <c r="B103" s="35">
        <v>69</v>
      </c>
      <c r="C103" s="54" t="s">
        <v>209</v>
      </c>
      <c r="D103" s="56">
        <v>0</v>
      </c>
      <c r="E103" s="57" t="s">
        <v>5</v>
      </c>
    </row>
    <row r="104" spans="2:5" ht="25" customHeight="1" x14ac:dyDescent="0.2">
      <c r="B104" s="35">
        <v>70</v>
      </c>
      <c r="C104" s="54" t="s">
        <v>209</v>
      </c>
      <c r="D104" s="58">
        <v>0</v>
      </c>
      <c r="E104" s="53" t="s">
        <v>5</v>
      </c>
    </row>
    <row r="105" spans="2:5" ht="25" customHeight="1" x14ac:dyDescent="0.2">
      <c r="B105" s="35">
        <v>71</v>
      </c>
      <c r="C105" s="54" t="s">
        <v>209</v>
      </c>
      <c r="D105" s="56">
        <v>0</v>
      </c>
      <c r="E105" s="57" t="s">
        <v>5</v>
      </c>
    </row>
    <row r="106" spans="2:5" ht="25" customHeight="1" x14ac:dyDescent="0.2">
      <c r="B106" s="76" t="s">
        <v>210</v>
      </c>
      <c r="C106" s="77"/>
      <c r="D106" s="77"/>
      <c r="E106" s="78"/>
    </row>
    <row r="107" spans="2:5" ht="36" x14ac:dyDescent="0.2">
      <c r="B107" s="35">
        <v>72</v>
      </c>
      <c r="C107" s="36" t="s">
        <v>211</v>
      </c>
      <c r="D107" s="37">
        <v>27</v>
      </c>
      <c r="E107" s="59" t="s">
        <v>5</v>
      </c>
    </row>
    <row r="108" spans="2:5" ht="30" x14ac:dyDescent="0.2">
      <c r="B108" s="35">
        <v>73</v>
      </c>
      <c r="C108" s="36" t="s">
        <v>212</v>
      </c>
      <c r="D108" s="39">
        <v>1</v>
      </c>
      <c r="E108" s="40" t="s">
        <v>5</v>
      </c>
    </row>
    <row r="109" spans="2:5" ht="25" customHeight="1" x14ac:dyDescent="0.2">
      <c r="B109" s="35">
        <v>74</v>
      </c>
      <c r="C109" s="36" t="s">
        <v>117</v>
      </c>
      <c r="D109" s="39">
        <v>0</v>
      </c>
      <c r="E109" s="40" t="s">
        <v>5</v>
      </c>
    </row>
    <row r="110" spans="2:5" ht="25" customHeight="1" x14ac:dyDescent="0.2">
      <c r="B110" s="35">
        <v>75</v>
      </c>
      <c r="C110" s="36" t="s">
        <v>213</v>
      </c>
      <c r="D110" s="60">
        <v>27</v>
      </c>
      <c r="E110" s="61" t="s">
        <v>5</v>
      </c>
    </row>
    <row r="111" spans="2:5" ht="25" customHeight="1" x14ac:dyDescent="0.2">
      <c r="B111" s="76" t="s">
        <v>214</v>
      </c>
      <c r="C111" s="77"/>
      <c r="D111" s="77"/>
      <c r="E111" s="78"/>
    </row>
    <row r="112" spans="2:5" ht="25" customHeight="1" x14ac:dyDescent="0.2">
      <c r="B112" s="35">
        <v>76</v>
      </c>
      <c r="C112" s="36" t="s">
        <v>215</v>
      </c>
      <c r="D112" s="37">
        <v>0</v>
      </c>
      <c r="E112" s="45" t="s">
        <v>5</v>
      </c>
    </row>
    <row r="113" spans="2:5" ht="25" customHeight="1" x14ac:dyDescent="0.2">
      <c r="B113" s="35">
        <v>77</v>
      </c>
      <c r="C113" s="36" t="s">
        <v>216</v>
      </c>
      <c r="D113" s="39">
        <v>0</v>
      </c>
      <c r="E113" s="40" t="s">
        <v>5</v>
      </c>
    </row>
    <row r="114" spans="2:5" ht="25" customHeight="1" x14ac:dyDescent="0.2">
      <c r="B114" s="35">
        <v>78</v>
      </c>
      <c r="C114" s="54" t="s">
        <v>217</v>
      </c>
      <c r="D114" s="39">
        <v>0</v>
      </c>
      <c r="E114" s="40" t="s">
        <v>5</v>
      </c>
    </row>
    <row r="115" spans="2:5" ht="25" customHeight="1" x14ac:dyDescent="0.2">
      <c r="B115" s="35">
        <v>79</v>
      </c>
      <c r="C115" s="36" t="s">
        <v>218</v>
      </c>
      <c r="D115" s="60">
        <v>48</v>
      </c>
      <c r="E115" s="61" t="s">
        <v>5</v>
      </c>
    </row>
    <row r="116" spans="2:5" ht="25" customHeight="1" x14ac:dyDescent="0.2">
      <c r="B116" s="76" t="s">
        <v>219</v>
      </c>
      <c r="C116" s="77"/>
      <c r="D116" s="77"/>
      <c r="E116" s="78"/>
    </row>
    <row r="117" spans="2:5" ht="25" customHeight="1" x14ac:dyDescent="0.2">
      <c r="B117" s="35">
        <v>80</v>
      </c>
      <c r="C117" s="36" t="s">
        <v>220</v>
      </c>
      <c r="D117" s="37">
        <v>0</v>
      </c>
      <c r="E117" s="45" t="s">
        <v>5</v>
      </c>
    </row>
    <row r="118" spans="2:5" ht="25" customHeight="1" x14ac:dyDescent="0.2">
      <c r="B118" s="35">
        <v>81</v>
      </c>
      <c r="C118" s="36" t="s">
        <v>221</v>
      </c>
      <c r="D118" s="39">
        <v>0</v>
      </c>
      <c r="E118" s="46" t="s">
        <v>5</v>
      </c>
    </row>
    <row r="119" spans="2:5" ht="25" customHeight="1" x14ac:dyDescent="0.2">
      <c r="B119" s="35">
        <v>82</v>
      </c>
      <c r="C119" s="36" t="s">
        <v>222</v>
      </c>
      <c r="D119" s="39">
        <v>0</v>
      </c>
      <c r="E119" s="40" t="s">
        <v>5</v>
      </c>
    </row>
    <row r="120" spans="2:5" ht="25" customHeight="1" x14ac:dyDescent="0.2">
      <c r="B120" s="35">
        <v>83</v>
      </c>
      <c r="C120" s="36" t="s">
        <v>223</v>
      </c>
      <c r="D120" s="39">
        <v>0</v>
      </c>
      <c r="E120" s="40" t="s">
        <v>5</v>
      </c>
    </row>
    <row r="121" spans="2:5" ht="25" customHeight="1" x14ac:dyDescent="0.2">
      <c r="B121" s="35">
        <v>84</v>
      </c>
      <c r="C121" s="36" t="s">
        <v>224</v>
      </c>
      <c r="D121" s="39">
        <v>0</v>
      </c>
      <c r="E121" s="40" t="s">
        <v>5</v>
      </c>
    </row>
    <row r="122" spans="2:5" ht="25" customHeight="1" thickBot="1" x14ac:dyDescent="0.25">
      <c r="B122" s="62">
        <v>85</v>
      </c>
      <c r="C122" s="63" t="s">
        <v>225</v>
      </c>
      <c r="D122" s="64">
        <v>0</v>
      </c>
      <c r="E122" s="65" t="s">
        <v>5</v>
      </c>
    </row>
    <row r="123" spans="2:5" ht="25" customHeight="1" x14ac:dyDescent="0.2"/>
    <row r="124" spans="2:5" ht="25" customHeight="1" x14ac:dyDescent="0.2"/>
    <row r="125" spans="2:5" ht="25" customHeight="1" x14ac:dyDescent="0.2"/>
  </sheetData>
  <mergeCells count="13">
    <mergeCell ref="B106:E106"/>
    <mergeCell ref="B111:E111"/>
    <mergeCell ref="B116:E116"/>
    <mergeCell ref="B70:E70"/>
    <mergeCell ref="B79:E79"/>
    <mergeCell ref="B92:E92"/>
    <mergeCell ref="B18:E18"/>
    <mergeCell ref="B49:E49"/>
    <mergeCell ref="B59:E59"/>
    <mergeCell ref="B6:E6"/>
    <mergeCell ref="B4:C5"/>
    <mergeCell ref="D4:D5"/>
    <mergeCell ref="E4:E5"/>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N65"/>
  <sheetViews>
    <sheetView showGridLines="0" topLeftCell="A52" zoomScaleNormal="100" zoomScalePageLayoutView="90" workbookViewId="0">
      <selection activeCell="C74" sqref="C74:C77"/>
    </sheetView>
  </sheetViews>
  <sheetFormatPr defaultColWidth="9" defaultRowHeight="10" x14ac:dyDescent="0.2"/>
  <cols>
    <col min="1" max="1" width="8" style="1" customWidth="1"/>
    <col min="2" max="2" width="6.7265625" style="1" customWidth="1"/>
    <col min="3" max="3" width="53" style="1" customWidth="1"/>
    <col min="4" max="4" width="28.26953125" style="1" customWidth="1"/>
    <col min="5" max="5" width="26.453125" style="1" customWidth="1"/>
    <col min="6" max="6" width="25.54296875" style="1" customWidth="1"/>
    <col min="7" max="16384" width="9" style="1"/>
  </cols>
  <sheetData>
    <row r="1" spans="1:14" x14ac:dyDescent="0.2">
      <c r="C1" s="2"/>
    </row>
    <row r="2" spans="1:14" ht="13.5" x14ac:dyDescent="0.2">
      <c r="B2" s="69" t="s">
        <v>228</v>
      </c>
    </row>
    <row r="3" spans="1:14" ht="15" customHeight="1" x14ac:dyDescent="0.2">
      <c r="B3" s="90" t="s">
        <v>229</v>
      </c>
      <c r="C3" s="90"/>
      <c r="D3" s="90"/>
      <c r="E3" s="90"/>
      <c r="F3" s="90"/>
      <c r="G3" s="3"/>
      <c r="H3" s="3"/>
      <c r="I3" s="3"/>
      <c r="J3" s="3"/>
      <c r="K3" s="3"/>
      <c r="L3" s="3"/>
      <c r="M3" s="3"/>
      <c r="N3" s="3"/>
    </row>
    <row r="4" spans="1:14" ht="10.5" customHeight="1" x14ac:dyDescent="0.2">
      <c r="B4" s="90"/>
      <c r="C4" s="90"/>
      <c r="D4" s="90"/>
      <c r="E4" s="90"/>
      <c r="F4" s="90"/>
      <c r="G4" s="3"/>
      <c r="H4" s="3"/>
      <c r="I4" s="3"/>
      <c r="J4" s="3"/>
      <c r="K4" s="3"/>
      <c r="L4" s="3"/>
      <c r="M4" s="3"/>
      <c r="N4" s="3"/>
    </row>
    <row r="5" spans="1:14" ht="11.25" customHeight="1" thickBot="1" x14ac:dyDescent="0.25">
      <c r="B5" s="90"/>
      <c r="C5" s="90"/>
      <c r="D5" s="90"/>
      <c r="E5" s="90"/>
      <c r="F5" s="90"/>
      <c r="G5" s="3"/>
      <c r="H5" s="3"/>
      <c r="I5" s="3"/>
      <c r="J5" s="3"/>
      <c r="K5" s="3"/>
      <c r="L5" s="3"/>
      <c r="M5" s="3"/>
      <c r="N5" s="3"/>
    </row>
    <row r="6" spans="1:14" ht="33.75" customHeight="1" x14ac:dyDescent="0.2">
      <c r="B6" s="97" t="s">
        <v>227</v>
      </c>
      <c r="C6" s="98"/>
      <c r="D6" s="70" t="s">
        <v>233</v>
      </c>
      <c r="E6" s="70" t="s">
        <v>235</v>
      </c>
      <c r="F6" s="71" t="s">
        <v>0</v>
      </c>
    </row>
    <row r="7" spans="1:14" x14ac:dyDescent="0.2">
      <c r="B7" s="99"/>
      <c r="C7" s="100"/>
      <c r="D7" s="72" t="s">
        <v>234</v>
      </c>
      <c r="E7" s="72" t="s">
        <v>234</v>
      </c>
      <c r="F7" s="73"/>
    </row>
    <row r="8" spans="1:14" ht="15" customHeight="1" x14ac:dyDescent="0.2">
      <c r="B8" s="91" t="s">
        <v>230</v>
      </c>
      <c r="C8" s="92"/>
      <c r="D8" s="92"/>
      <c r="E8" s="92"/>
      <c r="F8" s="93"/>
    </row>
    <row r="9" spans="1:14" ht="15.75" customHeight="1" x14ac:dyDescent="0.2">
      <c r="A9" s="4"/>
      <c r="B9" s="5" t="s">
        <v>1</v>
      </c>
      <c r="C9" s="6" t="s">
        <v>4</v>
      </c>
      <c r="D9" s="28">
        <f>8000642402.17/1000000</f>
        <v>8000.6424021700004</v>
      </c>
      <c r="E9" s="7">
        <f>8000640417.04/1000000</f>
        <v>8000.6404170400001</v>
      </c>
      <c r="F9" s="8" t="s">
        <v>5</v>
      </c>
    </row>
    <row r="10" spans="1:14" ht="26.65" customHeight="1" x14ac:dyDescent="0.2">
      <c r="A10" s="4"/>
      <c r="B10" s="5" t="s">
        <v>2</v>
      </c>
      <c r="C10" s="9" t="s">
        <v>6</v>
      </c>
      <c r="D10" s="29">
        <f>305219417/1000000</f>
        <v>305.21941700000002</v>
      </c>
      <c r="E10" s="10">
        <f>305219417/1000000</f>
        <v>305.21941700000002</v>
      </c>
      <c r="F10" s="11" t="s">
        <v>5</v>
      </c>
    </row>
    <row r="11" spans="1:14" ht="16.5" customHeight="1" x14ac:dyDescent="0.2">
      <c r="A11" s="4"/>
      <c r="B11" s="5" t="s">
        <v>3</v>
      </c>
      <c r="C11" s="12" t="s">
        <v>7</v>
      </c>
      <c r="D11" s="29">
        <f>160487782/1000000</f>
        <v>160.48778200000001</v>
      </c>
      <c r="E11" s="10">
        <f>160487782/1000000</f>
        <v>160.48778200000001</v>
      </c>
      <c r="F11" s="11"/>
    </row>
    <row r="12" spans="1:14" ht="17.25" customHeight="1" x14ac:dyDescent="0.2">
      <c r="A12" s="4"/>
      <c r="B12" s="5" t="s">
        <v>8</v>
      </c>
      <c r="C12" s="12" t="s">
        <v>9</v>
      </c>
      <c r="D12" s="29">
        <v>0</v>
      </c>
      <c r="E12" s="10">
        <v>0</v>
      </c>
      <c r="F12" s="11"/>
    </row>
    <row r="13" spans="1:14" ht="16.899999999999999" customHeight="1" x14ac:dyDescent="0.2">
      <c r="A13" s="4"/>
      <c r="B13" s="5" t="s">
        <v>10</v>
      </c>
      <c r="C13" s="12" t="s">
        <v>11</v>
      </c>
      <c r="D13" s="29">
        <f>144731635/1000000</f>
        <v>144.73163500000001</v>
      </c>
      <c r="E13" s="10">
        <f>144731635/1000000</f>
        <v>144.73163500000001</v>
      </c>
      <c r="F13" s="11"/>
    </row>
    <row r="14" spans="1:14" ht="23.65" customHeight="1" x14ac:dyDescent="0.2">
      <c r="A14" s="4"/>
      <c r="B14" s="5" t="s">
        <v>12</v>
      </c>
      <c r="C14" s="9" t="s">
        <v>13</v>
      </c>
      <c r="D14" s="29">
        <f>3278337958/1000000</f>
        <v>3278.3379580000001</v>
      </c>
      <c r="E14" s="10">
        <f>3278337958/1000000</f>
        <v>3278.3379580000001</v>
      </c>
      <c r="F14" s="11" t="s">
        <v>5</v>
      </c>
    </row>
    <row r="15" spans="1:14" ht="15" customHeight="1" x14ac:dyDescent="0.2">
      <c r="A15" s="4"/>
      <c r="B15" s="5" t="s">
        <v>14</v>
      </c>
      <c r="C15" s="9" t="s">
        <v>15</v>
      </c>
      <c r="D15" s="29">
        <f>72925708130.05/1000000</f>
        <v>72925.708130049999</v>
      </c>
      <c r="E15" s="10">
        <f>72933290494.31/1000000</f>
        <v>72933.29049431</v>
      </c>
      <c r="F15" s="11" t="s">
        <v>5</v>
      </c>
    </row>
    <row r="16" spans="1:14" ht="15" customHeight="1" x14ac:dyDescent="0.2">
      <c r="A16" s="4"/>
      <c r="B16" s="5" t="s">
        <v>16</v>
      </c>
      <c r="C16" s="12" t="s">
        <v>17</v>
      </c>
      <c r="D16" s="29">
        <f>3785265033.86/1000000</f>
        <v>3785.2650338600001</v>
      </c>
      <c r="E16" s="10">
        <f>3785296023.46/1000000</f>
        <v>3785.29602346</v>
      </c>
      <c r="F16" s="11"/>
    </row>
    <row r="17" spans="1:6" ht="15" customHeight="1" x14ac:dyDescent="0.2">
      <c r="A17" s="4"/>
      <c r="B17" s="5" t="s">
        <v>18</v>
      </c>
      <c r="C17" s="12" t="s">
        <v>19</v>
      </c>
      <c r="D17" s="29">
        <f>69140443096.19/1000000</f>
        <v>69140.443096190007</v>
      </c>
      <c r="E17" s="10">
        <f>69147994470.85/1000000</f>
        <v>69147.994470850012</v>
      </c>
      <c r="F17" s="11"/>
    </row>
    <row r="18" spans="1:6" ht="15" customHeight="1" x14ac:dyDescent="0.2">
      <c r="A18" s="4"/>
      <c r="B18" s="5" t="s">
        <v>20</v>
      </c>
      <c r="C18" s="9" t="s">
        <v>21</v>
      </c>
      <c r="D18" s="29">
        <f>829383367/1000000</f>
        <v>829.38336700000002</v>
      </c>
      <c r="E18" s="10">
        <f>829383367/1000000</f>
        <v>829.38336700000002</v>
      </c>
      <c r="F18" s="11" t="s">
        <v>5</v>
      </c>
    </row>
    <row r="19" spans="1:6" ht="24.65" customHeight="1" x14ac:dyDescent="0.2">
      <c r="A19" s="4"/>
      <c r="B19" s="5" t="s">
        <v>22</v>
      </c>
      <c r="C19" s="9" t="s">
        <v>23</v>
      </c>
      <c r="D19" s="29">
        <f>-417630313/1000000</f>
        <v>-417.630313</v>
      </c>
      <c r="E19" s="10">
        <f>-417630313/1000000</f>
        <v>-417.630313</v>
      </c>
      <c r="F19" s="11" t="s">
        <v>5</v>
      </c>
    </row>
    <row r="20" spans="1:6" ht="15" customHeight="1" x14ac:dyDescent="0.2">
      <c r="A20" s="4"/>
      <c r="B20" s="5" t="s">
        <v>24</v>
      </c>
      <c r="C20" s="9" t="s">
        <v>25</v>
      </c>
      <c r="D20" s="29">
        <f>29360297.2352385/1000000</f>
        <v>29.360297235238502</v>
      </c>
      <c r="E20" s="10">
        <f>34756582.2409873/1000000</f>
        <v>34.756582240987299</v>
      </c>
      <c r="F20" s="11" t="s">
        <v>5</v>
      </c>
    </row>
    <row r="21" spans="1:6" ht="15" customHeight="1" x14ac:dyDescent="0.2">
      <c r="A21" s="4"/>
      <c r="B21" s="5" t="s">
        <v>26</v>
      </c>
      <c r="C21" s="9" t="s">
        <v>27</v>
      </c>
      <c r="D21" s="29">
        <v>0</v>
      </c>
      <c r="E21" s="10">
        <v>0</v>
      </c>
      <c r="F21" s="11" t="s">
        <v>5</v>
      </c>
    </row>
    <row r="22" spans="1:6" ht="15" customHeight="1" x14ac:dyDescent="0.2">
      <c r="A22" s="4"/>
      <c r="B22" s="5" t="s">
        <v>28</v>
      </c>
      <c r="C22" s="9" t="s">
        <v>29</v>
      </c>
      <c r="D22" s="29">
        <f>1119614259.34928/1000000</f>
        <v>1119.61425934928</v>
      </c>
      <c r="E22" s="10">
        <f>1104173082.57/1000000</f>
        <v>1104.1730825699999</v>
      </c>
      <c r="F22" s="11" t="s">
        <v>5</v>
      </c>
    </row>
    <row r="23" spans="1:6" ht="15" customHeight="1" x14ac:dyDescent="0.2">
      <c r="A23" s="4"/>
      <c r="B23" s="5" t="s">
        <v>30</v>
      </c>
      <c r="C23" s="9" t="s">
        <v>31</v>
      </c>
      <c r="D23" s="29">
        <f>1565085060.05/1000000</f>
        <v>1565.08506005</v>
      </c>
      <c r="E23" s="10">
        <f>1565083497.05/1000000</f>
        <v>1565.08349705</v>
      </c>
      <c r="F23" s="11" t="s">
        <v>5</v>
      </c>
    </row>
    <row r="24" spans="1:6" ht="16.149999999999999" customHeight="1" x14ac:dyDescent="0.2">
      <c r="A24" s="4"/>
      <c r="B24" s="5" t="s">
        <v>32</v>
      </c>
      <c r="C24" s="9" t="s">
        <v>33</v>
      </c>
      <c r="D24" s="29">
        <f>1315925274/1000000</f>
        <v>1315.9252739999999</v>
      </c>
      <c r="E24" s="10">
        <f>1315925274/1000000</f>
        <v>1315.9252739999999</v>
      </c>
      <c r="F24" s="11" t="s">
        <v>5</v>
      </c>
    </row>
    <row r="25" spans="1:6" ht="15" customHeight="1" x14ac:dyDescent="0.2">
      <c r="A25" s="4"/>
      <c r="B25" s="5" t="s">
        <v>34</v>
      </c>
      <c r="C25" s="9" t="s">
        <v>35</v>
      </c>
      <c r="D25" s="29">
        <f>1670285265.64748/1000000</f>
        <v>1670.2852656474799</v>
      </c>
      <c r="E25" s="10">
        <f>1670226844.64748/1000000</f>
        <v>1670.22684464748</v>
      </c>
      <c r="F25" s="11" t="s">
        <v>5</v>
      </c>
    </row>
    <row r="26" spans="1:6" ht="15" customHeight="1" x14ac:dyDescent="0.2">
      <c r="A26" s="4"/>
      <c r="B26" s="5" t="s">
        <v>36</v>
      </c>
      <c r="C26" s="9" t="s">
        <v>37</v>
      </c>
      <c r="D26" s="29">
        <f>381083630.93/1000000</f>
        <v>381.08363093000003</v>
      </c>
      <c r="E26" s="10">
        <f>381081168.93/1000000</f>
        <v>381.08116892999999</v>
      </c>
      <c r="F26" s="11" t="s">
        <v>5</v>
      </c>
    </row>
    <row r="27" spans="1:6" ht="15" customHeight="1" x14ac:dyDescent="0.2">
      <c r="A27" s="4"/>
      <c r="B27" s="5" t="s">
        <v>38</v>
      </c>
      <c r="C27" s="13" t="s">
        <v>39</v>
      </c>
      <c r="D27" s="29">
        <f>1289201634.71748/1000000</f>
        <v>1289.2016347174799</v>
      </c>
      <c r="E27" s="10">
        <f>1289145675.71748/1000000</f>
        <v>1289.1456757174799</v>
      </c>
      <c r="F27" s="11" t="s">
        <v>5</v>
      </c>
    </row>
    <row r="28" spans="1:6" ht="15" customHeight="1" x14ac:dyDescent="0.2">
      <c r="A28" s="4"/>
      <c r="B28" s="5" t="s">
        <v>40</v>
      </c>
      <c r="C28" s="13" t="s">
        <v>41</v>
      </c>
      <c r="D28" s="29">
        <f>9104327/1000000</f>
        <v>9.1043269999999996</v>
      </c>
      <c r="E28" s="10">
        <f>9104327/1000000</f>
        <v>9.1043269999999996</v>
      </c>
      <c r="F28" s="11" t="s">
        <v>5</v>
      </c>
    </row>
    <row r="29" spans="1:6" ht="15" customHeight="1" x14ac:dyDescent="0.2">
      <c r="A29" s="4"/>
      <c r="B29" s="5" t="s">
        <v>42</v>
      </c>
      <c r="C29" s="13" t="s">
        <v>43</v>
      </c>
      <c r="D29" s="29">
        <f>2603417838.86/1000000</f>
        <v>2603.4178388600003</v>
      </c>
      <c r="E29" s="10">
        <f>2601345126.47/1000000</f>
        <v>2601.3451264699997</v>
      </c>
      <c r="F29" s="11" t="s">
        <v>5</v>
      </c>
    </row>
    <row r="30" spans="1:6" ht="15" customHeight="1" x14ac:dyDescent="0.2">
      <c r="A30" s="4"/>
      <c r="B30" s="5" t="s">
        <v>44</v>
      </c>
      <c r="C30" s="14" t="s">
        <v>45</v>
      </c>
      <c r="D30" s="30">
        <f>+D9+D10+D14+D15+D18+D19+D20+D21+D22+D23+D25+D28+D29</f>
        <v>91918.528009361995</v>
      </c>
      <c r="E30" s="31">
        <f>+E9+E10+E14+E15+E18+E19+E20+E21+E22+E23+E25+E28+E29</f>
        <v>91913.930800328453</v>
      </c>
      <c r="F30" s="15" t="s">
        <v>5</v>
      </c>
    </row>
    <row r="31" spans="1:6" ht="15" customHeight="1" x14ac:dyDescent="0.2">
      <c r="A31" s="4"/>
      <c r="B31" s="94" t="s">
        <v>231</v>
      </c>
      <c r="C31" s="95"/>
      <c r="D31" s="95"/>
      <c r="E31" s="95"/>
      <c r="F31" s="96"/>
    </row>
    <row r="32" spans="1:6" ht="15" customHeight="1" x14ac:dyDescent="0.2">
      <c r="A32" s="4"/>
      <c r="B32" s="5" t="s">
        <v>46</v>
      </c>
      <c r="C32" s="16" t="s">
        <v>47</v>
      </c>
      <c r="D32" s="7">
        <f>79493734348.5662/1000000</f>
        <v>79493.734348566199</v>
      </c>
      <c r="E32" s="7">
        <f>79494720819.18/1000000</f>
        <v>79494.720819179987</v>
      </c>
      <c r="F32" s="8" t="s">
        <v>5</v>
      </c>
    </row>
    <row r="33" spans="1:6" ht="15" customHeight="1" x14ac:dyDescent="0.2">
      <c r="A33" s="4"/>
      <c r="B33" s="5" t="s">
        <v>48</v>
      </c>
      <c r="C33" s="17" t="s">
        <v>49</v>
      </c>
      <c r="D33" s="10">
        <f>1987959801.22/1000000</f>
        <v>1987.9598012199999</v>
      </c>
      <c r="E33" s="10">
        <f>1987955826.62/1000000</f>
        <v>1987.9558266199999</v>
      </c>
      <c r="F33" s="11" t="s">
        <v>5</v>
      </c>
    </row>
    <row r="34" spans="1:6" ht="15" customHeight="1" x14ac:dyDescent="0.2">
      <c r="A34" s="4"/>
      <c r="B34" s="5" t="s">
        <v>50</v>
      </c>
      <c r="C34" s="17" t="s">
        <v>51</v>
      </c>
      <c r="D34" s="10">
        <f>61401261864.3462/1000000</f>
        <v>61401.261864346197</v>
      </c>
      <c r="E34" s="10">
        <f>61401152309.56/1000000</f>
        <v>61401.152309559999</v>
      </c>
      <c r="F34" s="11" t="s">
        <v>5</v>
      </c>
    </row>
    <row r="35" spans="1:6" ht="15" customHeight="1" x14ac:dyDescent="0.2">
      <c r="A35" s="4"/>
      <c r="B35" s="5" t="s">
        <v>52</v>
      </c>
      <c r="C35" s="17" t="s">
        <v>53</v>
      </c>
      <c r="D35" s="10">
        <f>16104512683/1000000</f>
        <v>16104.512683000001</v>
      </c>
      <c r="E35" s="10">
        <f>16105612683/1000000</f>
        <v>16105.612682999999</v>
      </c>
      <c r="F35" s="11" t="s">
        <v>5</v>
      </c>
    </row>
    <row r="36" spans="1:6" ht="15" customHeight="1" x14ac:dyDescent="0.2">
      <c r="A36" s="4"/>
      <c r="B36" s="5" t="s">
        <v>54</v>
      </c>
      <c r="C36" s="17" t="s">
        <v>55</v>
      </c>
      <c r="D36" s="10">
        <f>160105140/1000000</f>
        <v>160.10514000000001</v>
      </c>
      <c r="E36" s="10">
        <f>160105140/1000000</f>
        <v>160.10514000000001</v>
      </c>
      <c r="F36" s="11" t="s">
        <v>5</v>
      </c>
    </row>
    <row r="37" spans="1:6" ht="15" customHeight="1" x14ac:dyDescent="0.2">
      <c r="A37" s="4"/>
      <c r="B37" s="5" t="s">
        <v>56</v>
      </c>
      <c r="C37" s="17" t="s">
        <v>57</v>
      </c>
      <c r="D37" s="10">
        <v>0</v>
      </c>
      <c r="E37" s="10">
        <v>0</v>
      </c>
      <c r="F37" s="11" t="s">
        <v>5</v>
      </c>
    </row>
    <row r="38" spans="1:6" ht="15" customHeight="1" x14ac:dyDescent="0.2">
      <c r="A38" s="4"/>
      <c r="B38" s="5" t="s">
        <v>58</v>
      </c>
      <c r="C38" s="17" t="s">
        <v>21</v>
      </c>
      <c r="D38" s="10">
        <f>2172170445/1000000</f>
        <v>2172.1704450000002</v>
      </c>
      <c r="E38" s="10">
        <f>2172170445/1000000</f>
        <v>2172.1704450000002</v>
      </c>
      <c r="F38" s="11" t="s">
        <v>5</v>
      </c>
    </row>
    <row r="39" spans="1:6" ht="23.15" customHeight="1" x14ac:dyDescent="0.2">
      <c r="A39" s="4"/>
      <c r="B39" s="5" t="s">
        <v>59</v>
      </c>
      <c r="C39" s="17" t="s">
        <v>60</v>
      </c>
      <c r="D39" s="10">
        <f>-939845853/1000000</f>
        <v>-939.84585300000003</v>
      </c>
      <c r="E39" s="10">
        <f>-939845853/1000000</f>
        <v>-939.84585300000003</v>
      </c>
      <c r="F39" s="11" t="s">
        <v>5</v>
      </c>
    </row>
    <row r="40" spans="1:6" ht="15" customHeight="1" x14ac:dyDescent="0.2">
      <c r="A40" s="4"/>
      <c r="B40" s="5" t="s">
        <v>61</v>
      </c>
      <c r="C40" s="17" t="s">
        <v>62</v>
      </c>
      <c r="D40" s="10">
        <f>193031305.10728/1000000</f>
        <v>193.03130510727999</v>
      </c>
      <c r="E40" s="10">
        <f>192966239.10728/1000000</f>
        <v>192.96623910727999</v>
      </c>
      <c r="F40" s="11" t="s">
        <v>5</v>
      </c>
    </row>
    <row r="41" spans="1:6" ht="15" customHeight="1" x14ac:dyDescent="0.2">
      <c r="A41" s="4"/>
      <c r="B41" s="5" t="s">
        <v>63</v>
      </c>
      <c r="C41" s="17" t="s">
        <v>37</v>
      </c>
      <c r="D41" s="10">
        <f>150884019/1000000</f>
        <v>150.884019</v>
      </c>
      <c r="E41" s="10">
        <f>150818953/1000000</f>
        <v>150.81895299999999</v>
      </c>
      <c r="F41" s="11" t="s">
        <v>5</v>
      </c>
    </row>
    <row r="42" spans="1:6" ht="15" customHeight="1" x14ac:dyDescent="0.2">
      <c r="A42" s="4"/>
      <c r="B42" s="5" t="s">
        <v>64</v>
      </c>
      <c r="C42" s="18" t="s">
        <v>65</v>
      </c>
      <c r="D42" s="10">
        <f>42147286.1072796/1000000</f>
        <v>42.147286107279598</v>
      </c>
      <c r="E42" s="10">
        <f>42147286.1072796/1000000</f>
        <v>42.147286107279598</v>
      </c>
      <c r="F42" s="11" t="s">
        <v>5</v>
      </c>
    </row>
    <row r="43" spans="1:6" ht="15" customHeight="1" x14ac:dyDescent="0.2">
      <c r="A43" s="4"/>
      <c r="B43" s="5" t="s">
        <v>66</v>
      </c>
      <c r="C43" s="18" t="s">
        <v>67</v>
      </c>
      <c r="D43" s="10">
        <v>0</v>
      </c>
      <c r="E43" s="10">
        <v>0</v>
      </c>
      <c r="F43" s="11" t="s">
        <v>5</v>
      </c>
    </row>
    <row r="44" spans="1:6" ht="15" customHeight="1" x14ac:dyDescent="0.2">
      <c r="A44" s="4"/>
      <c r="B44" s="5" t="s">
        <v>68</v>
      </c>
      <c r="C44" s="18" t="s">
        <v>69</v>
      </c>
      <c r="D44" s="10">
        <f>2244867673.45/1000000</f>
        <v>2244.86767345</v>
      </c>
      <c r="E44" s="10">
        <f>2243211173.89/1000000</f>
        <v>2243.2111738899998</v>
      </c>
      <c r="F44" s="11"/>
    </row>
    <row r="45" spans="1:6" ht="15" customHeight="1" x14ac:dyDescent="0.2">
      <c r="A45" s="4"/>
      <c r="B45" s="5" t="s">
        <v>70</v>
      </c>
      <c r="C45" s="17" t="s">
        <v>71</v>
      </c>
      <c r="D45" s="10">
        <f>85283942.58/1000000</f>
        <v>85.283942580000001</v>
      </c>
      <c r="E45" s="10">
        <f>85247887.16/1000000</f>
        <v>85.247887159999991</v>
      </c>
      <c r="F45" s="11" t="s">
        <v>5</v>
      </c>
    </row>
    <row r="46" spans="1:6" ht="15" customHeight="1" x14ac:dyDescent="0.2">
      <c r="A46" s="4"/>
      <c r="B46" s="5" t="s">
        <v>72</v>
      </c>
      <c r="C46" s="17" t="s">
        <v>73</v>
      </c>
      <c r="D46" s="10">
        <f>527448394.16/1000000</f>
        <v>527.44839416000002</v>
      </c>
      <c r="E46" s="10">
        <f>527395034.16/1000000</f>
        <v>527.39503416000002</v>
      </c>
      <c r="F46" s="11" t="s">
        <v>5</v>
      </c>
    </row>
    <row r="47" spans="1:6" ht="15" customHeight="1" x14ac:dyDescent="0.2">
      <c r="A47" s="4"/>
      <c r="B47" s="5" t="s">
        <v>74</v>
      </c>
      <c r="C47" s="17" t="s">
        <v>75</v>
      </c>
      <c r="D47" s="10">
        <f>83869947.56/1000000</f>
        <v>83.86994756</v>
      </c>
      <c r="E47" s="10">
        <f>83869947.56/1000000</f>
        <v>83.86994756</v>
      </c>
      <c r="F47" s="11"/>
    </row>
    <row r="48" spans="1:6" ht="15" customHeight="1" x14ac:dyDescent="0.2">
      <c r="A48" s="4"/>
      <c r="B48" s="5" t="s">
        <v>76</v>
      </c>
      <c r="C48" s="17" t="s">
        <v>77</v>
      </c>
      <c r="D48" s="10">
        <f>28591489/1000000</f>
        <v>28.591488999999999</v>
      </c>
      <c r="E48" s="10">
        <f>28591489/1000000</f>
        <v>28.591488999999999</v>
      </c>
      <c r="F48" s="11"/>
    </row>
    <row r="49" spans="1:6" ht="15" customHeight="1" x14ac:dyDescent="0.2">
      <c r="A49" s="4"/>
      <c r="B49" s="5" t="s">
        <v>78</v>
      </c>
      <c r="C49" s="17" t="s">
        <v>79</v>
      </c>
      <c r="D49" s="10">
        <f>414986957.6/1000000</f>
        <v>414.98695760000004</v>
      </c>
      <c r="E49" s="10">
        <f>414933597.6/1000000</f>
        <v>414.93359760000004</v>
      </c>
      <c r="F49" s="11"/>
    </row>
    <row r="50" spans="1:6" ht="15" customHeight="1" x14ac:dyDescent="0.2">
      <c r="A50" s="4"/>
      <c r="B50" s="5" t="s">
        <v>80</v>
      </c>
      <c r="C50" s="14" t="s">
        <v>81</v>
      </c>
      <c r="D50" s="31">
        <f>+D32+D36+D37+D38+D39+D40+D43+D44+D45+D46</f>
        <v>83936.795395863475</v>
      </c>
      <c r="E50" s="31">
        <f>+E32+E36+E37+E38+E39+E40+E43+E44+E45+E46</f>
        <v>83935.970885497256</v>
      </c>
      <c r="F50" s="15" t="s">
        <v>5</v>
      </c>
    </row>
    <row r="51" spans="1:6" ht="21" customHeight="1" x14ac:dyDescent="0.2">
      <c r="A51" s="4"/>
      <c r="B51" s="87" t="s">
        <v>232</v>
      </c>
      <c r="C51" s="88"/>
      <c r="D51" s="88"/>
      <c r="E51" s="88"/>
      <c r="F51" s="89"/>
    </row>
    <row r="52" spans="1:6" ht="15" customHeight="1" x14ac:dyDescent="0.2">
      <c r="A52" s="4"/>
      <c r="B52" s="5" t="s">
        <v>82</v>
      </c>
      <c r="C52" s="16" t="s">
        <v>83</v>
      </c>
      <c r="D52" s="7">
        <f>-71961469.331/1000000</f>
        <v>-71.961469331000004</v>
      </c>
      <c r="E52" s="7">
        <f>-71961469.331/1000000</f>
        <v>-71.961469331000004</v>
      </c>
      <c r="F52" s="8" t="s">
        <v>5</v>
      </c>
    </row>
    <row r="53" spans="1:6" ht="15" customHeight="1" x14ac:dyDescent="0.2">
      <c r="A53" s="4"/>
      <c r="B53" s="5" t="s">
        <v>84</v>
      </c>
      <c r="C53" s="17" t="s">
        <v>85</v>
      </c>
      <c r="D53" s="10">
        <f>740000000/1000000</f>
        <v>740</v>
      </c>
      <c r="E53" s="10">
        <f>740000000/1000000</f>
        <v>740</v>
      </c>
      <c r="F53" s="11" t="s">
        <v>5</v>
      </c>
    </row>
    <row r="54" spans="1:6" ht="15" customHeight="1" x14ac:dyDescent="0.2">
      <c r="A54" s="4"/>
      <c r="B54" s="5" t="s">
        <v>86</v>
      </c>
      <c r="C54" s="17" t="s">
        <v>87</v>
      </c>
      <c r="D54" s="10">
        <f>2245216332.71431/1000000</f>
        <v>2245.2163327143103</v>
      </c>
      <c r="E54" s="10">
        <f>2245037661.11339/1000000</f>
        <v>2245.0376611133902</v>
      </c>
      <c r="F54" s="11" t="s">
        <v>5</v>
      </c>
    </row>
    <row r="55" spans="1:6" ht="15" customHeight="1" x14ac:dyDescent="0.2">
      <c r="A55" s="4"/>
      <c r="B55" s="5" t="s">
        <v>88</v>
      </c>
      <c r="C55" s="17" t="s">
        <v>89</v>
      </c>
      <c r="D55" s="10">
        <f>3495378044.98/1000000</f>
        <v>3495.3780449800001</v>
      </c>
      <c r="E55" s="10">
        <f>3495378045/1000000</f>
        <v>3495.3780449999999</v>
      </c>
      <c r="F55" s="11" t="s">
        <v>5</v>
      </c>
    </row>
    <row r="56" spans="1:6" ht="15" customHeight="1" x14ac:dyDescent="0.2">
      <c r="A56" s="4"/>
      <c r="B56" s="5" t="s">
        <v>90</v>
      </c>
      <c r="C56" s="17" t="s">
        <v>91</v>
      </c>
      <c r="D56" s="10">
        <f>1102071064/1000000</f>
        <v>1102.071064</v>
      </c>
      <c r="E56" s="10">
        <f>1102071064/1000000</f>
        <v>1102.071064</v>
      </c>
      <c r="F56" s="11" t="s">
        <v>5</v>
      </c>
    </row>
    <row r="57" spans="1:6" ht="15" customHeight="1" x14ac:dyDescent="0.2">
      <c r="A57" s="4"/>
      <c r="B57" s="19" t="s">
        <v>96</v>
      </c>
      <c r="C57" s="20" t="s">
        <v>97</v>
      </c>
      <c r="D57" s="21">
        <f>-6052/1000000</f>
        <v>-6.0520000000000001E-3</v>
      </c>
      <c r="E57" s="21">
        <f>-6052/1000000</f>
        <v>-6.0520000000000001E-3</v>
      </c>
      <c r="F57" s="22"/>
    </row>
    <row r="58" spans="1:6" ht="15" customHeight="1" x14ac:dyDescent="0.2">
      <c r="A58" s="4"/>
      <c r="B58" s="19" t="s">
        <v>92</v>
      </c>
      <c r="C58" s="20" t="s">
        <v>93</v>
      </c>
      <c r="D58" s="21">
        <f>444383102.680448/1000000</f>
        <v>444.38310268044802</v>
      </c>
      <c r="E58" s="21">
        <f>444383102.836949/1000000</f>
        <v>444.38310283694898</v>
      </c>
      <c r="F58" s="22"/>
    </row>
    <row r="59" spans="1:6" ht="15" customHeight="1" thickBot="1" x14ac:dyDescent="0.25">
      <c r="A59" s="4"/>
      <c r="B59" s="23" t="s">
        <v>94</v>
      </c>
      <c r="C59" s="24" t="s">
        <v>95</v>
      </c>
      <c r="D59" s="25">
        <f>26651590.4547835/1000000</f>
        <v>26.651590454783499</v>
      </c>
      <c r="E59" s="25">
        <f>23057563.2118538/1000000</f>
        <v>23.057563211853797</v>
      </c>
      <c r="F59" s="26" t="s">
        <v>5</v>
      </c>
    </row>
    <row r="60" spans="1:6" x14ac:dyDescent="0.2">
      <c r="D60" s="27"/>
    </row>
    <row r="61" spans="1:6" x14ac:dyDescent="0.2">
      <c r="D61" s="74"/>
      <c r="E61" s="75"/>
    </row>
    <row r="62" spans="1:6" x14ac:dyDescent="0.2">
      <c r="D62" s="74"/>
      <c r="E62" s="74"/>
    </row>
    <row r="64" spans="1:6" x14ac:dyDescent="0.2">
      <c r="D64" s="27"/>
      <c r="E64" s="27"/>
    </row>
    <row r="65" spans="5:5" x14ac:dyDescent="0.2">
      <c r="E65" s="27"/>
    </row>
  </sheetData>
  <mergeCells count="5">
    <mergeCell ref="B51:F51"/>
    <mergeCell ref="B3:F5"/>
    <mergeCell ref="B8:F8"/>
    <mergeCell ref="B31:F31"/>
    <mergeCell ref="B6:C7"/>
  </mergeCells>
  <pageMargins left="0.7" right="0.7" top="0.75" bottom="0.75" header="0.3" footer="0.3"/>
  <pageSetup paperSize="9" scale="71" orientation="landscape" r:id="rId1"/>
  <headerFooter>
    <oddHeader>&amp;CEN
Annex VII</oddHeader>
    <oddFooter>&amp;C&amp;P&amp;R&amp;1#&amp;"Calibri"&amp;10&amp;K0000FFClassification : Internal</oddFooter>
  </headerFooter>
  <ignoredErrors>
    <ignoredError sqref="B9:B30 B32:B50 B52:B59" numberStoredAsText="1"/>
    <ignoredError sqref="D9:D30 E9:E30 D32:D49 E32:E49 D50:E50 D52:D59 E52:E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Modello_EU_CC1</vt:lpstr>
      <vt:lpstr>Modello_EU_CC2</vt:lpstr>
    </vt:vector>
  </TitlesOfParts>
  <Company>CariParma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 Valle Alessia</dc:creator>
  <cp:lastModifiedBy>Gandolfi Gloria</cp:lastModifiedBy>
  <dcterms:created xsi:type="dcterms:W3CDTF">2023-04-07T09:17:49Z</dcterms:created>
  <dcterms:modified xsi:type="dcterms:W3CDTF">2024-10-03T14:30:26Z</dcterms:modified>
</cp:coreProperties>
</file>